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90" windowWidth="9420" windowHeight="3735" activeTab="0"/>
  </bookViews>
  <sheets>
    <sheet name="Condensed Conso BS" sheetId="1" r:id="rId1"/>
    <sheet name="Condensed Conso P&amp;L " sheetId="2" r:id="rId2"/>
    <sheet name="Condensed Changes in Equity" sheetId="3" r:id="rId3"/>
    <sheet name="Condensed cash flow" sheetId="4" r:id="rId4"/>
    <sheet name="NOTES" sheetId="5" r:id="rId5"/>
  </sheets>
  <definedNames>
    <definedName name="_xlnm.Print_Area" localSheetId="2">'Condensed Changes in Equity'!$A$1:$K$39</definedName>
    <definedName name="_xlnm.Print_Area" localSheetId="0">'Condensed Conso BS'!$A:$IV</definedName>
    <definedName name="_xlnm.Print_Area" localSheetId="1">'Condensed Conso P&amp;L '!$A$1:$L$55</definedName>
    <definedName name="_xlnm.Print_Area" localSheetId="4">'NOTES'!$A$1:$J$302</definedName>
    <definedName name="_xlnm.Print_Titles" localSheetId="4">'NOTES'!$1:$4</definedName>
  </definedNames>
  <calcPr fullCalcOnLoad="1"/>
</workbook>
</file>

<file path=xl/sharedStrings.xml><?xml version="1.0" encoding="utf-8"?>
<sst xmlns="http://schemas.openxmlformats.org/spreadsheetml/2006/main" count="345" uniqueCount="245">
  <si>
    <t>MUHIBBAH ENGINEERING (M) BHD</t>
  </si>
  <si>
    <t>(Company No : 12737-K)</t>
  </si>
  <si>
    <t>(Incorporated in Malaysia)</t>
  </si>
  <si>
    <t xml:space="preserve">ANNOUNCEMENT OF THE UNAUDITED RESULT OF THE GROUP </t>
  </si>
  <si>
    <t>Quarter</t>
  </si>
  <si>
    <t>RM'000</t>
  </si>
  <si>
    <t>a)</t>
  </si>
  <si>
    <t>Turnover</t>
  </si>
  <si>
    <t>b)</t>
  </si>
  <si>
    <t>c)</t>
  </si>
  <si>
    <t>d)</t>
  </si>
  <si>
    <t>1.</t>
  </si>
  <si>
    <t>2.</t>
  </si>
  <si>
    <t>3.</t>
  </si>
  <si>
    <t>4.</t>
  </si>
  <si>
    <t>5.</t>
  </si>
  <si>
    <t>6.</t>
  </si>
  <si>
    <t>7.</t>
  </si>
  <si>
    <t>8.</t>
  </si>
  <si>
    <t>9.</t>
  </si>
  <si>
    <t>10.</t>
  </si>
  <si>
    <t>11.</t>
  </si>
  <si>
    <t>12.</t>
  </si>
  <si>
    <t>NOTES TO THE ACCOUNTS</t>
  </si>
  <si>
    <t>-</t>
  </si>
  <si>
    <t>CORPORATE PROPOSAL</t>
  </si>
  <si>
    <t>Foreign currency</t>
  </si>
  <si>
    <t>Currency</t>
  </si>
  <si>
    <t>Amount</t>
  </si>
  <si>
    <t>Short term borrowings</t>
  </si>
  <si>
    <t>Secured</t>
  </si>
  <si>
    <t>RM</t>
  </si>
  <si>
    <t>DKK</t>
  </si>
  <si>
    <t>Sub-total</t>
  </si>
  <si>
    <t>Unsecured</t>
  </si>
  <si>
    <t>SGD</t>
  </si>
  <si>
    <t>AUD</t>
  </si>
  <si>
    <t>USD</t>
  </si>
  <si>
    <t>Total short-term borrowings</t>
  </si>
  <si>
    <t>Long term borrowings</t>
  </si>
  <si>
    <t>Total long term borrowings</t>
  </si>
  <si>
    <t>Total borrowings</t>
  </si>
  <si>
    <t>13.</t>
  </si>
  <si>
    <t>Corporate guarantees for credit facilities granted to subsidiary companies</t>
  </si>
  <si>
    <t>14.</t>
  </si>
  <si>
    <t>FINANCIAL INSTRUMENT WITH OFF BALANCE SHEET RISK</t>
  </si>
  <si>
    <t>15.</t>
  </si>
  <si>
    <t>MATERIAL PENDING LITIGATION</t>
  </si>
  <si>
    <t>16.</t>
  </si>
  <si>
    <t>Profit</t>
  </si>
  <si>
    <t>Construction</t>
  </si>
  <si>
    <t>Cranes</t>
  </si>
  <si>
    <t>Total</t>
  </si>
  <si>
    <t>Outside Malaysia</t>
  </si>
  <si>
    <t>17.</t>
  </si>
  <si>
    <t>18.</t>
  </si>
  <si>
    <t>21.</t>
  </si>
  <si>
    <t>BY ORDER OF THE BOARD</t>
  </si>
  <si>
    <t>………………………………</t>
  </si>
  <si>
    <t>Klang</t>
  </si>
  <si>
    <t>Chairman</t>
  </si>
  <si>
    <t>Internal</t>
  </si>
  <si>
    <t>External</t>
  </si>
  <si>
    <t>Elimination</t>
  </si>
  <si>
    <t>Consolidated</t>
  </si>
  <si>
    <t>Operating</t>
  </si>
  <si>
    <t>Financing cost</t>
  </si>
  <si>
    <t>&lt;----------</t>
  </si>
  <si>
    <t>-------------&gt;</t>
  </si>
  <si>
    <t>Geographical Segments</t>
  </si>
  <si>
    <t>Business Segments</t>
  </si>
  <si>
    <t>Inside Malaysia</t>
  </si>
  <si>
    <t>Hire purchase and finance lease</t>
  </si>
  <si>
    <t>Quoted share- at cost</t>
  </si>
  <si>
    <t>Quoted share- at carrying value</t>
  </si>
  <si>
    <t>Less: Provision for diminution in value</t>
  </si>
  <si>
    <t>Deferred Taxation</t>
  </si>
  <si>
    <t>Long Term Borrowings</t>
  </si>
  <si>
    <t>Minority Interests</t>
  </si>
  <si>
    <t>Reserves</t>
  </si>
  <si>
    <t>Share Capital</t>
  </si>
  <si>
    <t>Due to increase in bill payables</t>
  </si>
  <si>
    <t>Current Liabilities</t>
  </si>
  <si>
    <t>Cash</t>
  </si>
  <si>
    <t>Inventories</t>
  </si>
  <si>
    <t>Current Assets</t>
  </si>
  <si>
    <t>Intangible Assets</t>
  </si>
  <si>
    <t>Property, Plant and Equipment</t>
  </si>
  <si>
    <t>AS AT</t>
  </si>
  <si>
    <t>AUDITED</t>
  </si>
  <si>
    <t>UNAUDITED</t>
  </si>
  <si>
    <t>Finance cost</t>
  </si>
  <si>
    <t>Revenue</t>
  </si>
  <si>
    <t>31-12-2001</t>
  </si>
  <si>
    <t>Long Term Advances To Associated Companies</t>
  </si>
  <si>
    <t>Net Current Liabilities</t>
  </si>
  <si>
    <t>HAJI MOHAMED TAIB BIN IBRAHIM</t>
  </si>
  <si>
    <t>PROFIT ON SALE OF UNQUOTED INVESTMENT AND/OR PROPERTIES</t>
  </si>
  <si>
    <t>FOR THE QUARTER ENDED 30 SEPTEMBER 2002 (3RD QUARTER)</t>
  </si>
  <si>
    <t>CONDENSED CONSOLIDATED INCOME STATEMENTS</t>
  </si>
  <si>
    <t>30-9-2002</t>
  </si>
  <si>
    <t>30-9-2001</t>
  </si>
  <si>
    <t>Other income</t>
  </si>
  <si>
    <t>Profit/(Loss) Before Tax</t>
  </si>
  <si>
    <t>Taxation</t>
  </si>
  <si>
    <t>Profit/(Loss) After Tax</t>
  </si>
  <si>
    <t>Minority Interest</t>
  </si>
  <si>
    <t>EPS</t>
  </si>
  <si>
    <t>Operating Expense</t>
  </si>
  <si>
    <t>CONDENSED CONSOLIDATED BALANCE SHEETS</t>
  </si>
  <si>
    <t>Other Investments</t>
  </si>
  <si>
    <t>Investments in Associated Companies</t>
  </si>
  <si>
    <t>Share</t>
  </si>
  <si>
    <t>Capital</t>
  </si>
  <si>
    <t>Reserve</t>
  </si>
  <si>
    <t>Attributable</t>
  </si>
  <si>
    <t>to Capital</t>
  </si>
  <si>
    <t>to Revenue</t>
  </si>
  <si>
    <t>Retained</t>
  </si>
  <si>
    <t>Advances from Minority Shareholders</t>
  </si>
  <si>
    <t>Other Asset</t>
  </si>
  <si>
    <t>Amount Due from Contract Customers</t>
  </si>
  <si>
    <t>Amount Due to Contract Customers</t>
  </si>
  <si>
    <t xml:space="preserve">Short Term Borrowings </t>
  </si>
  <si>
    <t>Provision for Taxation</t>
  </si>
  <si>
    <t>Capital &amp; Reserves</t>
  </si>
  <si>
    <t>9 months quarter ended 30-9-2002</t>
  </si>
  <si>
    <t>Balance as at 1 January 2001</t>
  </si>
  <si>
    <t>CONDENSED CONSOLIDATED STATEMENT OF CHANGES IN EQUITY</t>
  </si>
  <si>
    <t>Balance as at 1 January 2002</t>
  </si>
  <si>
    <t>9 months quarter ended 30-9-2001</t>
  </si>
  <si>
    <t>Balance as at 30 September 2001</t>
  </si>
  <si>
    <t>Movement</t>
  </si>
  <si>
    <t>- Net Loss for the period</t>
  </si>
  <si>
    <t>- Exchange Difference on consolidation</t>
  </si>
  <si>
    <t>- Dividend</t>
  </si>
  <si>
    <t>Balance as at 30 September 2002</t>
  </si>
  <si>
    <t>CONDENSED CONSOLIDATED CASH FLOW STATEMENT</t>
  </si>
  <si>
    <t>Cumulative Quarter</t>
  </si>
  <si>
    <t>Share of profit of associated co</t>
  </si>
  <si>
    <t>Marine-Ship Repairs &amp; Ship Building</t>
  </si>
  <si>
    <t>Manufacturing and Trading</t>
  </si>
  <si>
    <t>Share of profit of joint ventures</t>
  </si>
  <si>
    <t>COMPANY'S PROSPECTS FOR THE REMAINING PERIOD TO FINANCIAL YEAR</t>
  </si>
  <si>
    <t>PROFIT FORECAST</t>
  </si>
  <si>
    <t>TAX CHARGES</t>
  </si>
  <si>
    <t>Current</t>
  </si>
  <si>
    <t>Qtr To-date</t>
  </si>
  <si>
    <t>Current Tax Expense</t>
  </si>
  <si>
    <t>Deferred Tax Expense</t>
  </si>
  <si>
    <t>SALE/PURCHASES OF QUOTED SECURITIES</t>
  </si>
  <si>
    <t>GROUP BORROWING &amp; DEBT SECURITIES</t>
  </si>
  <si>
    <t>DIVIDEND DECLARED</t>
  </si>
  <si>
    <t>25.</t>
  </si>
  <si>
    <t>24.</t>
  </si>
  <si>
    <t>Cumulative</t>
  </si>
  <si>
    <t>EURO</t>
  </si>
  <si>
    <t>Net increase/(decrease) in cash and cash equivalents</t>
  </si>
  <si>
    <t>Quarter YTD</t>
  </si>
  <si>
    <t>Nam Fatt</t>
  </si>
  <si>
    <t>CHHB</t>
  </si>
  <si>
    <t>Operating Profit/(Loss)</t>
  </si>
  <si>
    <t>Net Profit/(Loss) for the period</t>
  </si>
  <si>
    <t>N/A</t>
  </si>
  <si>
    <t>REVIEW OF THE GROUP PERFORMANCE</t>
  </si>
  <si>
    <t>COMPARISON WITH PRECEDING QUARTER RESULT</t>
  </si>
  <si>
    <t>Currency translation differences</t>
  </si>
  <si>
    <t>ACCOUNTING POLICIES</t>
  </si>
  <si>
    <t xml:space="preserve">EXPLANATORY COMMENT ON SEASONALITY OR CYCLICALITY </t>
  </si>
  <si>
    <t xml:space="preserve">EXCEPTIONAL/UNUSUAL ITEM </t>
  </si>
  <si>
    <t xml:space="preserve">CHANGE IN ESTIMATES </t>
  </si>
  <si>
    <t xml:space="preserve">DEBT AND EQUITY SECURITIES </t>
  </si>
  <si>
    <t xml:space="preserve">DIVIDENDS PAID </t>
  </si>
  <si>
    <t>SEGMENTAL INFORMATION</t>
  </si>
  <si>
    <t xml:space="preserve">VALUATION OF FIXED ASSETS </t>
  </si>
  <si>
    <t xml:space="preserve">MATERIAL SUBSEQUENT EVENT </t>
  </si>
  <si>
    <t xml:space="preserve">CHANGES IN THE GROUP'S COMPOSITION </t>
  </si>
  <si>
    <t>29 November 2002</t>
  </si>
  <si>
    <t>Note:</t>
  </si>
  <si>
    <t xml:space="preserve">There are no comparative figures as this is the first interim financial report prepared in accordance with </t>
  </si>
  <si>
    <t>MASB 26 - Interim Financial Reporting.</t>
  </si>
  <si>
    <t>The following forward contracts purchased are outstanding as at 31 October 2002:</t>
  </si>
  <si>
    <t>Euro</t>
  </si>
  <si>
    <t>Amount ('000)</t>
  </si>
  <si>
    <t>Forward Forex  Contracts</t>
  </si>
  <si>
    <t>Exchange rate</t>
  </si>
  <si>
    <t>Equivalent in RM'000</t>
  </si>
  <si>
    <t>Maturity date</t>
  </si>
  <si>
    <t>Oct '02 - Jan '03</t>
  </si>
  <si>
    <t>Trade and other receivables</t>
  </si>
  <si>
    <t>Trade and other payables</t>
  </si>
  <si>
    <t>Provision for warranty cost</t>
  </si>
  <si>
    <t xml:space="preserve">ESOS issuance </t>
  </si>
  <si>
    <t>Exchange Difference on consolidation</t>
  </si>
  <si>
    <t>Dividend paid:</t>
  </si>
  <si>
    <t xml:space="preserve">    - 2001 final</t>
  </si>
  <si>
    <t>Net profit for the period</t>
  </si>
  <si>
    <t>Net cash inflow from operating activities</t>
  </si>
  <si>
    <t>Net cash (outflow) from investing activities</t>
  </si>
  <si>
    <t>Net cash (outflow) from financing activities</t>
  </si>
  <si>
    <t>Current/Preceding Qtr Ended</t>
  </si>
  <si>
    <t>Cumulative Qtr YTD</t>
  </si>
  <si>
    <t>Final dividend paid</t>
  </si>
  <si>
    <t>Ordinary shares</t>
  </si>
  <si>
    <t>For year ended 31 December 2001 - 2% less tax of 28%</t>
  </si>
  <si>
    <t>For year ended 31 December 2000 - 2% less tax of 28%</t>
  </si>
  <si>
    <t>Group profit before taxation</t>
  </si>
  <si>
    <t xml:space="preserve">Cumulative Quarter To-Date @ 30 Sept 2002 </t>
  </si>
  <si>
    <t>TRADE AND OTHER PAYABLES</t>
  </si>
  <si>
    <t xml:space="preserve">Unaudited </t>
  </si>
  <si>
    <t xml:space="preserve">Audited </t>
  </si>
  <si>
    <t>Bill payables</t>
  </si>
  <si>
    <t>19.</t>
  </si>
  <si>
    <t>20.</t>
  </si>
  <si>
    <t>22.</t>
  </si>
  <si>
    <t>23.</t>
  </si>
  <si>
    <t xml:space="preserve">As at 30 September 2002 </t>
  </si>
  <si>
    <t>Share of profit of joint venture</t>
  </si>
  <si>
    <t>Basic (cents)</t>
  </si>
  <si>
    <t>Diluted (cents)</t>
  </si>
  <si>
    <t>Joint ventures</t>
  </si>
  <si>
    <t>Movement during the period</t>
  </si>
  <si>
    <t>Malaysia - current</t>
  </si>
  <si>
    <t>Overseas - current</t>
  </si>
  <si>
    <t>Tax expense on share of profit of associated companies</t>
  </si>
  <si>
    <t>Cash and cash equivalents at 1 January 2002</t>
  </si>
  <si>
    <t>Cash and cash equivalents at 30 September 2002</t>
  </si>
  <si>
    <t>QUALIFICATION OF PRECEDING YEAR'S AUDITED FINANCIAL STATEMENTS</t>
  </si>
  <si>
    <t>There were no contigent assets as at 30 September 2002</t>
  </si>
  <si>
    <t>26.</t>
  </si>
  <si>
    <t>EARNING PER SHARE ("EPS")</t>
  </si>
  <si>
    <t>Current year</t>
  </si>
  <si>
    <t>Quarter ended</t>
  </si>
  <si>
    <t xml:space="preserve">Group's net profit/(loss) after tax used as numerator in the </t>
  </si>
  <si>
    <t>calculation of basis EPS</t>
  </si>
  <si>
    <t xml:space="preserve">CONTINGENT LIABILITIES/ASSETS AS AT 30 SEPTEMBER 2002 </t>
  </si>
  <si>
    <t>Weighted average number of shares used as denominator in the</t>
  </si>
  <si>
    <t>30-Sep-02</t>
  </si>
  <si>
    <t xml:space="preserve">Cash and cash equivalents included in the cash flow statements comprise the </t>
  </si>
  <si>
    <t>following balance sheet amounts:</t>
  </si>
  <si>
    <t>Fixed deposits with licensed banks</t>
  </si>
  <si>
    <t>Cash and bank balances</t>
  </si>
  <si>
    <t>Bank overdraft</t>
  </si>
  <si>
    <t>(based on: Sept 2002 - 143,078,262 ordinary shares)</t>
  </si>
  <si>
    <t xml:space="preserve">                  Sept 2001 - 143,067,700 ordinary shares)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</si>
</sst>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 numFmtId="185" formatCode="_(* #,##0.0000_);_(* \(#,##0.0000\);_(* &quot;-&quot;????_);_(@_)"/>
    <numFmt numFmtId="186" formatCode="_(* #,##0.00000_);_(* \(#,##0.00000\);_(* &quot;-&quot;?????_);_(@_)"/>
    <numFmt numFmtId="187" formatCode="_(* #,##0.000_);_(* \(#,##0.000\);_(* &quot;-&quot;???_);_(@_)"/>
    <numFmt numFmtId="188" formatCode="_ * #,##0.00000_ ;_ * \(#,##0.00000\)_ ;_ * &quot;-&quot;_ ;_ @_ "/>
    <numFmt numFmtId="189" formatCode="_(* #,##0.0000_);_(* \(#,##0.0000\);_(* &quot;-&quot;_);_(@_)"/>
  </numFmts>
  <fonts count="8">
    <font>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sz val="12"/>
      <name val="Arial"/>
      <family val="0"/>
    </font>
    <font>
      <u val="single"/>
      <sz val="10"/>
      <color indexed="36"/>
      <name val="Arial"/>
      <family val="0"/>
    </font>
    <font>
      <u val="single"/>
      <sz val="10"/>
      <color indexed="12"/>
      <name val="Arial"/>
      <family val="0"/>
    </font>
  </fonts>
  <fills count="3">
    <fill>
      <patternFill/>
    </fill>
    <fill>
      <patternFill patternType="gray125"/>
    </fill>
    <fill>
      <patternFill patternType="solid">
        <fgColor indexed="44"/>
        <bgColor indexed="64"/>
      </patternFill>
    </fill>
  </fills>
  <borders count="21">
    <border>
      <left/>
      <right/>
      <top/>
      <bottom/>
      <diagonal/>
    </border>
    <border>
      <left>
        <color indexed="63"/>
      </left>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s>
  <cellStyleXfs count="22">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59">
    <xf numFmtId="41" fontId="0" fillId="0" borderId="0" xfId="0" applyAlignment="1">
      <alignment/>
    </xf>
    <xf numFmtId="41" fontId="2" fillId="0" borderId="0" xfId="0" applyFont="1" applyBorder="1" applyAlignment="1">
      <alignment/>
    </xf>
    <xf numFmtId="41" fontId="2" fillId="0" borderId="0" xfId="0" applyFont="1" applyBorder="1" applyAlignment="1">
      <alignment horizontal="left"/>
    </xf>
    <xf numFmtId="41" fontId="1" fillId="0" borderId="0" xfId="0" applyFont="1" applyAlignment="1">
      <alignment/>
    </xf>
    <xf numFmtId="41" fontId="2" fillId="0" borderId="0" xfId="0" applyFont="1" applyAlignment="1">
      <alignment/>
    </xf>
    <xf numFmtId="41" fontId="2" fillId="0" borderId="0" xfId="0" applyFont="1" applyAlignment="1">
      <alignment horizontal="righ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quotePrefix="1">
      <alignment horizontal="left"/>
    </xf>
    <xf numFmtId="41" fontId="2" fillId="0" borderId="0" xfId="0" applyFont="1" applyBorder="1" applyAlignment="1">
      <alignment horizontal="right"/>
    </xf>
    <xf numFmtId="41" fontId="2" fillId="0" borderId="1" xfId="0" applyFont="1" applyBorder="1" applyAlignment="1">
      <alignment/>
    </xf>
    <xf numFmtId="41" fontId="2" fillId="0" borderId="0" xfId="0" applyFont="1" applyFill="1" applyAlignment="1">
      <alignment/>
    </xf>
    <xf numFmtId="41" fontId="1" fillId="0" borderId="0" xfId="0" applyFont="1" applyFill="1" applyAlignment="1">
      <alignment/>
    </xf>
    <xf numFmtId="41" fontId="1" fillId="0" borderId="0" xfId="0" applyFont="1" applyFill="1" applyAlignment="1">
      <alignment horizontal="center"/>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0" fontId="2" fillId="0" borderId="4" xfId="0" applyNumberFormat="1" applyFont="1" applyFill="1" applyBorder="1" applyAlignment="1">
      <alignment/>
    </xf>
    <xf numFmtId="41" fontId="2" fillId="0" borderId="5" xfId="0" applyFont="1" applyFill="1" applyBorder="1" applyAlignment="1">
      <alignment horizontal="center"/>
    </xf>
    <xf numFmtId="41" fontId="2" fillId="0" borderId="5" xfId="0" applyFont="1" applyFill="1" applyBorder="1" applyAlignment="1">
      <alignment/>
    </xf>
    <xf numFmtId="41" fontId="2" fillId="0" borderId="6" xfId="0" applyFont="1" applyFill="1" applyBorder="1" applyAlignment="1">
      <alignment/>
    </xf>
    <xf numFmtId="180" fontId="2" fillId="0" borderId="3" xfId="0" applyNumberFormat="1" applyFont="1" applyFill="1" applyBorder="1" applyAlignment="1">
      <alignment/>
    </xf>
    <xf numFmtId="41" fontId="1" fillId="0" borderId="0" xfId="0" applyFont="1" applyFill="1" applyAlignment="1" quotePrefix="1">
      <alignment horizontal="left"/>
    </xf>
    <xf numFmtId="41" fontId="3" fillId="0" borderId="0" xfId="0" applyFont="1" applyFill="1" applyAlignment="1">
      <alignment/>
    </xf>
    <xf numFmtId="41" fontId="2" fillId="0" borderId="7" xfId="0" applyFont="1" applyFill="1" applyBorder="1" applyAlignment="1">
      <alignment/>
    </xf>
    <xf numFmtId="41" fontId="2" fillId="0" borderId="1"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Fill="1" applyBorder="1" applyAlignment="1">
      <alignment/>
    </xf>
    <xf numFmtId="41" fontId="2" fillId="0" borderId="9" xfId="0" applyFont="1" applyFill="1" applyBorder="1" applyAlignment="1">
      <alignment/>
    </xf>
    <xf numFmtId="41" fontId="2" fillId="0" borderId="3" xfId="0" applyFont="1" applyFill="1" applyBorder="1" applyAlignment="1">
      <alignment/>
    </xf>
    <xf numFmtId="41" fontId="2" fillId="0" borderId="4" xfId="0" applyFont="1" applyFill="1" applyBorder="1" applyAlignment="1">
      <alignment/>
    </xf>
    <xf numFmtId="41" fontId="2" fillId="0" borderId="10" xfId="0" applyFont="1" applyFill="1" applyBorder="1" applyAlignment="1">
      <alignment/>
    </xf>
    <xf numFmtId="41" fontId="2" fillId="0" borderId="11" xfId="0" applyFont="1" applyFill="1" applyBorder="1" applyAlignment="1">
      <alignment/>
    </xf>
    <xf numFmtId="41" fontId="1" fillId="0" borderId="0" xfId="0" applyFont="1" applyBorder="1" applyAlignment="1">
      <alignment horizontal="lef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9"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1" xfId="0" applyFont="1" applyFill="1" applyBorder="1" applyAlignment="1">
      <alignment horizontal="right"/>
    </xf>
    <xf numFmtId="41" fontId="2" fillId="0" borderId="0" xfId="0" applyFont="1" applyFill="1" applyBorder="1" applyAlignment="1">
      <alignment horizontal="right"/>
    </xf>
    <xf numFmtId="41" fontId="2" fillId="0" borderId="6" xfId="0" applyFont="1" applyFill="1" applyBorder="1" applyAlignment="1">
      <alignment horizontal="right"/>
    </xf>
    <xf numFmtId="41" fontId="2" fillId="0" borderId="3" xfId="0" applyFont="1" applyFill="1" applyBorder="1" applyAlignment="1">
      <alignment horizontal="right"/>
    </xf>
    <xf numFmtId="41" fontId="2" fillId="0" borderId="11" xfId="0" applyFont="1" applyFill="1" applyBorder="1" applyAlignment="1">
      <alignment horizontal="right"/>
    </xf>
    <xf numFmtId="41" fontId="2" fillId="0" borderId="12" xfId="0" applyFont="1" applyFill="1" applyBorder="1" applyAlignment="1">
      <alignment horizontal="right"/>
    </xf>
    <xf numFmtId="15" fontId="2" fillId="0" borderId="0" xfId="0" applyNumberFormat="1" applyFont="1" applyFill="1" applyBorder="1" applyAlignment="1">
      <alignment horizontal="right"/>
    </xf>
    <xf numFmtId="15" fontId="2" fillId="0" borderId="0" xfId="0" applyNumberFormat="1" applyFont="1" applyFill="1" applyBorder="1" applyAlignment="1" quotePrefix="1">
      <alignment horizontal="right"/>
    </xf>
    <xf numFmtId="41" fontId="1" fillId="0" borderId="0" xfId="0" applyFont="1" applyFill="1" applyBorder="1" applyAlignment="1">
      <alignment horizontal="center"/>
    </xf>
    <xf numFmtId="41" fontId="2" fillId="0" borderId="0" xfId="0" applyFont="1" applyAlignment="1" quotePrefix="1">
      <alignment horizontal="right"/>
    </xf>
    <xf numFmtId="41" fontId="1" fillId="0" borderId="0" xfId="0" applyFont="1" applyFill="1" applyAlignment="1">
      <alignment horizontal="left"/>
    </xf>
    <xf numFmtId="41" fontId="2" fillId="0" borderId="6" xfId="0" applyFont="1" applyFill="1" applyBorder="1" applyAlignment="1">
      <alignment horizontal="center"/>
    </xf>
    <xf numFmtId="41" fontId="1" fillId="0" borderId="0" xfId="0" applyFont="1" applyFill="1" applyBorder="1" applyAlignment="1">
      <alignment horizontal="right"/>
    </xf>
    <xf numFmtId="41" fontId="2" fillId="0" borderId="0" xfId="0" applyFont="1" applyFill="1" applyBorder="1" applyAlignment="1">
      <alignment horizontal="center"/>
    </xf>
    <xf numFmtId="172" fontId="2" fillId="0" borderId="0" xfId="0" applyNumberFormat="1" applyFont="1" applyFill="1" applyBorder="1" applyAlignment="1" applyProtection="1" quotePrefix="1">
      <alignment horizontal="right"/>
      <protection/>
    </xf>
    <xf numFmtId="172" fontId="2" fillId="0" borderId="0" xfId="0" applyNumberFormat="1" applyFont="1" applyFill="1" applyBorder="1" applyAlignment="1" applyProtection="1">
      <alignment horizontal="right"/>
      <protection/>
    </xf>
    <xf numFmtId="41" fontId="2" fillId="0" borderId="0" xfId="0" applyFont="1" applyFill="1" applyAlignment="1" applyProtection="1">
      <alignment horizontal="center"/>
      <protection/>
    </xf>
    <xf numFmtId="41" fontId="2" fillId="0" borderId="0" xfId="0" applyFont="1" applyFill="1" applyAlignment="1" applyProtection="1">
      <alignment horizontal="left"/>
      <protection/>
    </xf>
    <xf numFmtId="172" fontId="2" fillId="0" borderId="0" xfId="0" applyNumberFormat="1" applyFont="1" applyFill="1" applyAlignment="1">
      <alignment horizontal="right"/>
    </xf>
    <xf numFmtId="15" fontId="2" fillId="0" borderId="0" xfId="0" applyNumberFormat="1" applyFont="1" applyFill="1" applyBorder="1" applyAlignment="1" quotePrefix="1">
      <alignment/>
    </xf>
    <xf numFmtId="15" fontId="2" fillId="0" borderId="0" xfId="0" applyNumberFormat="1" applyFont="1" applyFill="1" applyAlignment="1" quotePrefix="1">
      <alignment horizontal="right"/>
    </xf>
    <xf numFmtId="184" fontId="2" fillId="0" borderId="0" xfId="0" applyNumberFormat="1" applyFont="1" applyFill="1" applyAlignment="1">
      <alignment/>
    </xf>
    <xf numFmtId="41" fontId="3" fillId="0" borderId="0" xfId="0" applyFont="1" applyAlignment="1">
      <alignment horizontal="left"/>
    </xf>
    <xf numFmtId="41" fontId="2" fillId="0" borderId="0" xfId="0" applyFont="1" applyAlignment="1" quotePrefix="1">
      <alignment horizontal="left"/>
    </xf>
    <xf numFmtId="41" fontId="2" fillId="0" borderId="1" xfId="0" applyFont="1" applyBorder="1" applyAlignment="1">
      <alignment horizontal="right"/>
    </xf>
    <xf numFmtId="41" fontId="2" fillId="0" borderId="4" xfId="0" applyFont="1" applyFill="1" applyBorder="1" applyAlignment="1">
      <alignment/>
    </xf>
    <xf numFmtId="41" fontId="3" fillId="0" borderId="0" xfId="0" applyFont="1" applyFill="1" applyAlignment="1">
      <alignment horizontal="left"/>
    </xf>
    <xf numFmtId="41" fontId="5" fillId="0" borderId="0" xfId="0" applyFont="1" applyFill="1" applyAlignment="1">
      <alignment/>
    </xf>
    <xf numFmtId="41" fontId="2" fillId="0" borderId="5" xfId="0" applyFont="1" applyFill="1" applyBorder="1" applyAlignment="1">
      <alignment horizontal="right"/>
    </xf>
    <xf numFmtId="41" fontId="2" fillId="0" borderId="2" xfId="0" applyFont="1" applyFill="1" applyBorder="1" applyAlignment="1">
      <alignment horizontal="right"/>
    </xf>
    <xf numFmtId="41" fontId="2" fillId="0" borderId="4" xfId="0" applyFont="1" applyFill="1" applyBorder="1" applyAlignment="1">
      <alignment horizontal="right"/>
    </xf>
    <xf numFmtId="41" fontId="2" fillId="0" borderId="0" xfId="0" applyFont="1" applyFill="1" applyBorder="1" applyAlignment="1">
      <alignment horizontal="left"/>
    </xf>
    <xf numFmtId="41" fontId="2" fillId="0" borderId="0" xfId="0" applyFont="1" applyFill="1" applyBorder="1" applyAlignment="1" quotePrefix="1">
      <alignment/>
    </xf>
    <xf numFmtId="41" fontId="1" fillId="0" borderId="0" xfId="0" applyFont="1" applyFill="1" applyBorder="1" applyAlignment="1">
      <alignment horizontal="left"/>
    </xf>
    <xf numFmtId="41" fontId="1" fillId="0" borderId="0" xfId="0" applyFont="1" applyFill="1" applyAlignment="1">
      <alignment horizontal="right"/>
    </xf>
    <xf numFmtId="41" fontId="2" fillId="0" borderId="13" xfId="0" applyFont="1" applyFill="1" applyBorder="1" applyAlignment="1">
      <alignment/>
    </xf>
    <xf numFmtId="41" fontId="1" fillId="0" borderId="2" xfId="0" applyFont="1" applyFill="1" applyBorder="1" applyAlignment="1">
      <alignment/>
    </xf>
    <xf numFmtId="41" fontId="2" fillId="0" borderId="14" xfId="0" applyFont="1" applyFill="1" applyBorder="1" applyAlignment="1">
      <alignment horizontal="center"/>
    </xf>
    <xf numFmtId="41" fontId="1" fillId="0" borderId="0" xfId="0" applyFont="1" applyFill="1" applyBorder="1" applyAlignment="1">
      <alignment/>
    </xf>
    <xf numFmtId="41" fontId="2" fillId="0" borderId="15" xfId="0" applyFont="1" applyFill="1" applyBorder="1" applyAlignment="1">
      <alignment/>
    </xf>
    <xf numFmtId="41" fontId="1" fillId="0" borderId="0" xfId="0" applyFont="1" applyFill="1" applyAlignment="1">
      <alignment/>
    </xf>
    <xf numFmtId="9" fontId="2" fillId="0" borderId="0" xfId="21" applyFont="1" applyFill="1" applyAlignment="1">
      <alignment/>
    </xf>
    <xf numFmtId="41" fontId="2" fillId="0" borderId="14" xfId="0" applyFont="1" applyFill="1" applyBorder="1" applyAlignment="1">
      <alignment horizontal="right"/>
    </xf>
    <xf numFmtId="41" fontId="1" fillId="0" borderId="0" xfId="0" applyFont="1" applyBorder="1" applyAlignment="1">
      <alignment/>
    </xf>
    <xf numFmtId="41" fontId="2" fillId="0" borderId="0" xfId="0" applyFont="1" applyAlignment="1">
      <alignment/>
    </xf>
    <xf numFmtId="41" fontId="2" fillId="0" borderId="14" xfId="0" applyFont="1" applyFill="1" applyBorder="1" applyAlignment="1">
      <alignment/>
    </xf>
    <xf numFmtId="41" fontId="2" fillId="0" borderId="12" xfId="0" applyFont="1" applyFill="1" applyBorder="1" applyAlignment="1">
      <alignment/>
    </xf>
    <xf numFmtId="184" fontId="2" fillId="0" borderId="12" xfId="0" applyNumberFormat="1" applyFont="1" applyFill="1" applyBorder="1" applyAlignment="1">
      <alignment/>
    </xf>
    <xf numFmtId="41" fontId="2" fillId="0" borderId="16" xfId="0" applyFont="1" applyFill="1" applyBorder="1" applyAlignment="1">
      <alignment/>
    </xf>
    <xf numFmtId="184" fontId="2" fillId="0" borderId="0" xfId="0" applyNumberFormat="1" applyFont="1" applyFill="1" applyBorder="1" applyAlignment="1">
      <alignment/>
    </xf>
    <xf numFmtId="41" fontId="2" fillId="0" borderId="17" xfId="0" applyFont="1" applyFill="1" applyBorder="1" applyAlignment="1">
      <alignment/>
    </xf>
    <xf numFmtId="184" fontId="2" fillId="0" borderId="0" xfId="0" applyNumberFormat="1" applyFont="1" applyFill="1" applyBorder="1" applyAlignment="1">
      <alignment horizontal="right"/>
    </xf>
    <xf numFmtId="15" fontId="1" fillId="0" borderId="0" xfId="0" applyNumberFormat="1" applyFont="1" applyFill="1" applyAlignment="1" quotePrefix="1">
      <alignment horizontal="left"/>
    </xf>
    <xf numFmtId="41" fontId="4" fillId="0" borderId="0" xfId="0" applyFont="1" applyAlignment="1">
      <alignment horizontal="left"/>
    </xf>
    <xf numFmtId="41" fontId="2" fillId="0" borderId="0" xfId="0" applyFont="1" applyFill="1" applyAlignment="1" quotePrefix="1">
      <alignment horizontal="left" wrapText="1"/>
    </xf>
    <xf numFmtId="41" fontId="2" fillId="0" borderId="0" xfId="0" applyFont="1" applyFill="1" applyAlignment="1">
      <alignment wrapText="1"/>
    </xf>
    <xf numFmtId="41" fontId="1" fillId="0" borderId="0" xfId="0" applyFont="1" applyFill="1" applyAlignment="1">
      <alignment wrapText="1"/>
    </xf>
    <xf numFmtId="41" fontId="1" fillId="0" borderId="0" xfId="0" applyFont="1" applyFill="1" applyAlignment="1">
      <alignment horizontal="center" wrapText="1"/>
    </xf>
    <xf numFmtId="41" fontId="2" fillId="2" borderId="11" xfId="0" applyFont="1" applyFill="1" applyBorder="1" applyAlignment="1">
      <alignment horizontal="center"/>
    </xf>
    <xf numFmtId="41" fontId="2" fillId="2" borderId="3" xfId="0" applyFont="1" applyFill="1" applyBorder="1" applyAlignment="1">
      <alignment horizontal="center"/>
    </xf>
    <xf numFmtId="41" fontId="2" fillId="2" borderId="3" xfId="0" applyFont="1" applyFill="1" applyBorder="1" applyAlignment="1" quotePrefix="1">
      <alignment horizontal="right"/>
    </xf>
    <xf numFmtId="41" fontId="2" fillId="0" borderId="11" xfId="0" applyFont="1" applyBorder="1" applyAlignment="1">
      <alignment/>
    </xf>
    <xf numFmtId="41" fontId="2" fillId="0" borderId="3" xfId="0" applyFont="1" applyBorder="1" applyAlignment="1">
      <alignment/>
    </xf>
    <xf numFmtId="41" fontId="2" fillId="0" borderId="4" xfId="0" applyFont="1" applyBorder="1" applyAlignment="1">
      <alignment/>
    </xf>
    <xf numFmtId="41" fontId="2" fillId="0" borderId="10" xfId="0" applyFont="1" applyBorder="1" applyAlignment="1">
      <alignment/>
    </xf>
    <xf numFmtId="41" fontId="2" fillId="0" borderId="3" xfId="0" applyFont="1" applyBorder="1" applyAlignment="1">
      <alignment horizontal="right"/>
    </xf>
    <xf numFmtId="41" fontId="2" fillId="2" borderId="11" xfId="0" applyFont="1" applyFill="1" applyBorder="1" applyAlignment="1">
      <alignment horizontal="right"/>
    </xf>
    <xf numFmtId="41" fontId="2" fillId="2" borderId="3" xfId="0" applyFont="1" applyFill="1" applyBorder="1" applyAlignment="1">
      <alignment horizontal="right"/>
    </xf>
    <xf numFmtId="41" fontId="2" fillId="2" borderId="4" xfId="0" applyFont="1" applyFill="1" applyBorder="1" applyAlignment="1">
      <alignment horizontal="right"/>
    </xf>
    <xf numFmtId="41" fontId="2" fillId="0" borderId="10" xfId="0" applyFont="1" applyBorder="1" applyAlignment="1">
      <alignment horizontal="right"/>
    </xf>
    <xf numFmtId="172" fontId="2" fillId="0" borderId="4" xfId="0" applyNumberFormat="1" applyFont="1" applyFill="1" applyBorder="1" applyAlignment="1" applyProtection="1">
      <alignment horizontal="right"/>
      <protection/>
    </xf>
    <xf numFmtId="172" fontId="2" fillId="0" borderId="3" xfId="0" applyNumberFormat="1" applyFont="1" applyFill="1" applyBorder="1" applyAlignment="1" applyProtection="1">
      <alignment horizontal="right"/>
      <protection/>
    </xf>
    <xf numFmtId="172" fontId="2" fillId="0" borderId="3" xfId="0" applyNumberFormat="1" applyFont="1" applyFill="1" applyBorder="1" applyAlignment="1">
      <alignment horizontal="right"/>
    </xf>
    <xf numFmtId="172" fontId="2" fillId="0" borderId="11" xfId="0" applyNumberFormat="1" applyFont="1" applyFill="1" applyBorder="1" applyAlignment="1" applyProtection="1">
      <alignment horizontal="right"/>
      <protection/>
    </xf>
    <xf numFmtId="41" fontId="2" fillId="2" borderId="5" xfId="0" applyFont="1" applyFill="1" applyBorder="1" applyAlignment="1">
      <alignment horizontal="right"/>
    </xf>
    <xf numFmtId="41" fontId="2" fillId="2" borderId="18" xfId="0" applyFont="1" applyFill="1" applyBorder="1" applyAlignment="1">
      <alignment horizontal="center"/>
    </xf>
    <xf numFmtId="41" fontId="2" fillId="2" borderId="19" xfId="0" applyFont="1" applyFill="1" applyBorder="1" applyAlignment="1">
      <alignment horizontal="right"/>
    </xf>
    <xf numFmtId="172" fontId="2" fillId="2" borderId="11" xfId="0" applyNumberFormat="1" applyFont="1" applyFill="1" applyBorder="1" applyAlignment="1" applyProtection="1" quotePrefix="1">
      <alignment horizontal="right"/>
      <protection/>
    </xf>
    <xf numFmtId="172" fontId="2" fillId="2" borderId="4" xfId="0" applyNumberFormat="1" applyFont="1" applyFill="1" applyBorder="1" applyAlignment="1" applyProtection="1">
      <alignment horizontal="right"/>
      <protection/>
    </xf>
    <xf numFmtId="41" fontId="2" fillId="2" borderId="11" xfId="0" applyFont="1" applyFill="1" applyBorder="1" applyAlignment="1" quotePrefix="1">
      <alignment horizontal="right"/>
    </xf>
    <xf numFmtId="15" fontId="2" fillId="2" borderId="3" xfId="0" applyNumberFormat="1" applyFont="1" applyFill="1" applyBorder="1" applyAlignment="1" quotePrefix="1">
      <alignment horizontal="right"/>
    </xf>
    <xf numFmtId="15" fontId="2" fillId="2" borderId="4" xfId="0" applyNumberFormat="1" applyFont="1" applyFill="1" applyBorder="1" applyAlignment="1">
      <alignment horizontal="right"/>
    </xf>
    <xf numFmtId="41" fontId="2" fillId="2" borderId="18" xfId="0" applyFont="1" applyFill="1" applyBorder="1" applyAlignment="1" quotePrefix="1">
      <alignment horizontal="left"/>
    </xf>
    <xf numFmtId="41" fontId="2" fillId="2" borderId="2" xfId="0" applyFont="1" applyFill="1" applyBorder="1" applyAlignment="1">
      <alignment horizontal="right"/>
    </xf>
    <xf numFmtId="41" fontId="2" fillId="2" borderId="0" xfId="0" applyFont="1" applyFill="1" applyBorder="1" applyAlignment="1">
      <alignment horizontal="right"/>
    </xf>
    <xf numFmtId="41" fontId="2" fillId="2" borderId="8" xfId="0" applyFont="1" applyFill="1" applyBorder="1" applyAlignment="1">
      <alignment horizontal="right"/>
    </xf>
    <xf numFmtId="41" fontId="2" fillId="2" borderId="7" xfId="0" applyFont="1" applyFill="1" applyBorder="1" applyAlignment="1">
      <alignment horizontal="right"/>
    </xf>
    <xf numFmtId="41" fontId="2" fillId="2" borderId="2" xfId="0" applyFont="1" applyFill="1" applyBorder="1" applyAlignment="1" quotePrefix="1">
      <alignment horizontal="right"/>
    </xf>
    <xf numFmtId="41" fontId="2" fillId="2" borderId="14" xfId="0" applyFont="1" applyFill="1" applyBorder="1" applyAlignment="1">
      <alignment horizontal="right"/>
    </xf>
    <xf numFmtId="41" fontId="2" fillId="0" borderId="20" xfId="0" applyFont="1" applyFill="1" applyBorder="1" applyAlignment="1">
      <alignment/>
    </xf>
    <xf numFmtId="41" fontId="2" fillId="2" borderId="11" xfId="0" applyFont="1" applyFill="1" applyBorder="1" applyAlignment="1">
      <alignment/>
    </xf>
    <xf numFmtId="41" fontId="2" fillId="2" borderId="8" xfId="0" applyFont="1" applyFill="1" applyBorder="1" applyAlignment="1">
      <alignment horizontal="center"/>
    </xf>
    <xf numFmtId="41" fontId="1" fillId="0" borderId="10" xfId="0" applyFont="1" applyFill="1" applyBorder="1" applyAlignment="1">
      <alignment/>
    </xf>
    <xf numFmtId="41" fontId="1" fillId="0" borderId="20" xfId="0" applyFont="1" applyFill="1" applyBorder="1" applyAlignment="1">
      <alignment/>
    </xf>
    <xf numFmtId="15" fontId="2" fillId="2" borderId="2" xfId="0" applyNumberFormat="1" applyFont="1" applyFill="1" applyBorder="1" applyAlignment="1">
      <alignment horizontal="right"/>
    </xf>
    <xf numFmtId="15" fontId="2" fillId="2" borderId="3" xfId="0" applyNumberFormat="1" applyFont="1" applyFill="1" applyBorder="1" applyAlignment="1">
      <alignment horizontal="right"/>
    </xf>
    <xf numFmtId="189" fontId="2" fillId="0" borderId="7" xfId="0" applyNumberFormat="1" applyFont="1" applyFill="1" applyBorder="1" applyAlignment="1">
      <alignment/>
    </xf>
    <xf numFmtId="41" fontId="2" fillId="2" borderId="6" xfId="0" applyFont="1" applyFill="1" applyBorder="1" applyAlignment="1">
      <alignment horizontal="center" wrapText="1"/>
    </xf>
    <xf numFmtId="41" fontId="2" fillId="2" borderId="18" xfId="0" applyFont="1" applyFill="1" applyBorder="1" applyAlignment="1">
      <alignment horizontal="center" wrapText="1"/>
    </xf>
    <xf numFmtId="41" fontId="2" fillId="2" borderId="19" xfId="0" applyFont="1" applyFill="1" applyBorder="1" applyAlignment="1">
      <alignment horizontal="center" wrapText="1"/>
    </xf>
    <xf numFmtId="41" fontId="1" fillId="0" borderId="0" xfId="0" applyFont="1" applyFill="1" applyAlignment="1" quotePrefix="1">
      <alignment horizontal="left" wrapText="1"/>
    </xf>
    <xf numFmtId="41" fontId="1" fillId="0" borderId="0" xfId="0" applyFont="1" applyAlignment="1">
      <alignment horizontal="left" wrapText="1"/>
    </xf>
    <xf numFmtId="41" fontId="2" fillId="2" borderId="11" xfId="0" applyFont="1" applyFill="1" applyBorder="1" applyAlignment="1">
      <alignment horizontal="right" wrapText="1"/>
    </xf>
    <xf numFmtId="41" fontId="2" fillId="2" borderId="4" xfId="0" applyFont="1" applyFill="1" applyBorder="1" applyAlignment="1">
      <alignment horizontal="right" wrapText="1"/>
    </xf>
    <xf numFmtId="9" fontId="2" fillId="0" borderId="0" xfId="21" applyFont="1" applyFill="1" applyBorder="1" applyAlignment="1">
      <alignment/>
    </xf>
    <xf numFmtId="41" fontId="2" fillId="0" borderId="0" xfId="0" applyFont="1" applyFill="1" applyBorder="1" applyAlignment="1" quotePrefix="1">
      <alignment horizontal="left"/>
    </xf>
    <xf numFmtId="41" fontId="2" fillId="0" borderId="0" xfId="0" applyFont="1" applyFill="1" applyAlignment="1">
      <alignment/>
    </xf>
    <xf numFmtId="41" fontId="1" fillId="0" borderId="0" xfId="0" applyFont="1" applyFill="1" applyAlignment="1">
      <alignment horizontal="center"/>
    </xf>
    <xf numFmtId="41" fontId="1" fillId="0" borderId="0" xfId="0" applyFont="1" applyAlignment="1">
      <alignment horizontal="center"/>
    </xf>
    <xf numFmtId="41" fontId="2" fillId="2" borderId="5" xfId="0" applyFont="1" applyFill="1" applyBorder="1" applyAlignment="1">
      <alignment horizontal="left" wrapText="1"/>
    </xf>
    <xf numFmtId="41" fontId="2" fillId="2" borderId="18" xfId="0" applyFont="1" applyFill="1" applyBorder="1" applyAlignment="1">
      <alignment horizontal="left" wrapText="1"/>
    </xf>
    <xf numFmtId="41" fontId="2" fillId="0" borderId="8" xfId="0" applyFont="1" applyFill="1" applyBorder="1" applyAlignment="1">
      <alignment horizontal="left"/>
    </xf>
    <xf numFmtId="41" fontId="2" fillId="0" borderId="7" xfId="0" applyFont="1" applyFill="1" applyBorder="1" applyAlignment="1">
      <alignment horizontal="left"/>
    </xf>
    <xf numFmtId="41" fontId="2" fillId="2" borderId="5" xfId="0" applyFont="1" applyFill="1" applyBorder="1" applyAlignment="1">
      <alignment horizontal="center"/>
    </xf>
    <xf numFmtId="41" fontId="2" fillId="2" borderId="19" xfId="0" applyFont="1" applyFill="1" applyBorder="1" applyAlignment="1">
      <alignment horizontal="center"/>
    </xf>
    <xf numFmtId="41" fontId="2" fillId="2" borderId="18"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104775</xdr:rowOff>
    </xdr:from>
    <xdr:to>
      <xdr:col>8</xdr:col>
      <xdr:colOff>904875</xdr:colOff>
      <xdr:row>54</xdr:row>
      <xdr:rowOff>114300</xdr:rowOff>
    </xdr:to>
    <xdr:sp>
      <xdr:nvSpPr>
        <xdr:cNvPr id="1" name="Text 5"/>
        <xdr:cNvSpPr txBox="1">
          <a:spLocks noChangeArrowheads="1"/>
        </xdr:cNvSpPr>
      </xdr:nvSpPr>
      <xdr:spPr>
        <a:xfrm>
          <a:off x="19050" y="10125075"/>
          <a:ext cx="5753100" cy="371475"/>
        </a:xfrm>
        <a:prstGeom prst="rect">
          <a:avLst/>
        </a:prstGeom>
        <a:solidFill>
          <a:srgbClr val="FFFFFF"/>
        </a:solidFill>
        <a:ln w="9525" cmpd="sng">
          <a:noFill/>
        </a:ln>
      </xdr:spPr>
      <xdr:txBody>
        <a:bodyPr vertOverflow="clip" wrap="square"/>
        <a:p>
          <a:pPr algn="l">
            <a:defRPr/>
          </a:pPr>
          <a:r>
            <a:rPr lang="en-US" cap="none" sz="1200" b="1" i="0" u="none" baseline="0"/>
            <a:t>The Condensed Consolidated Balance Sheet should be read in conjunction with the Annual Financial Report for the year ended 31 December 2001.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20</xdr:row>
      <xdr:rowOff>0</xdr:rowOff>
    </xdr:from>
    <xdr:to>
      <xdr:col>4</xdr:col>
      <xdr:colOff>0</xdr:colOff>
      <xdr:row>20</xdr:row>
      <xdr:rowOff>0</xdr:rowOff>
    </xdr:to>
    <xdr:sp>
      <xdr:nvSpPr>
        <xdr:cNvPr id="1" name="TextBox 1"/>
        <xdr:cNvSpPr txBox="1">
          <a:spLocks noChangeArrowheads="1"/>
        </xdr:cNvSpPr>
      </xdr:nvSpPr>
      <xdr:spPr>
        <a:xfrm>
          <a:off x="676275" y="4000500"/>
          <a:ext cx="1371600"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20</xdr:row>
      <xdr:rowOff>0</xdr:rowOff>
    </xdr:from>
    <xdr:to>
      <xdr:col>4</xdr:col>
      <xdr:colOff>0</xdr:colOff>
      <xdr:row>20</xdr:row>
      <xdr:rowOff>0</xdr:rowOff>
    </xdr:to>
    <xdr:sp>
      <xdr:nvSpPr>
        <xdr:cNvPr id="2" name="TextBox 2"/>
        <xdr:cNvSpPr txBox="1">
          <a:spLocks noChangeArrowheads="1"/>
        </xdr:cNvSpPr>
      </xdr:nvSpPr>
      <xdr:spPr>
        <a:xfrm>
          <a:off x="666750" y="4000500"/>
          <a:ext cx="1381125"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20</xdr:row>
      <xdr:rowOff>0</xdr:rowOff>
    </xdr:from>
    <xdr:to>
      <xdr:col>4</xdr:col>
      <xdr:colOff>0</xdr:colOff>
      <xdr:row>20</xdr:row>
      <xdr:rowOff>0</xdr:rowOff>
    </xdr:to>
    <xdr:sp>
      <xdr:nvSpPr>
        <xdr:cNvPr id="3" name="TextBox 3"/>
        <xdr:cNvSpPr txBox="1">
          <a:spLocks noChangeArrowheads="1"/>
        </xdr:cNvSpPr>
      </xdr:nvSpPr>
      <xdr:spPr>
        <a:xfrm>
          <a:off x="1819275" y="4000500"/>
          <a:ext cx="228600" cy="0"/>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20</xdr:row>
      <xdr:rowOff>0</xdr:rowOff>
    </xdr:from>
    <xdr:to>
      <xdr:col>4</xdr:col>
      <xdr:colOff>0</xdr:colOff>
      <xdr:row>20</xdr:row>
      <xdr:rowOff>0</xdr:rowOff>
    </xdr:to>
    <xdr:sp>
      <xdr:nvSpPr>
        <xdr:cNvPr id="4" name="TextBox 4"/>
        <xdr:cNvSpPr txBox="1">
          <a:spLocks noChangeArrowheads="1"/>
        </xdr:cNvSpPr>
      </xdr:nvSpPr>
      <xdr:spPr>
        <a:xfrm>
          <a:off x="638175" y="4000500"/>
          <a:ext cx="1409700" cy="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20</xdr:row>
      <xdr:rowOff>0</xdr:rowOff>
    </xdr:from>
    <xdr:to>
      <xdr:col>4</xdr:col>
      <xdr:colOff>0</xdr:colOff>
      <xdr:row>20</xdr:row>
      <xdr:rowOff>0</xdr:rowOff>
    </xdr:to>
    <xdr:sp>
      <xdr:nvSpPr>
        <xdr:cNvPr id="5" name="TextBox 5"/>
        <xdr:cNvSpPr txBox="1">
          <a:spLocks noChangeArrowheads="1"/>
        </xdr:cNvSpPr>
      </xdr:nvSpPr>
      <xdr:spPr>
        <a:xfrm>
          <a:off x="657225" y="4000500"/>
          <a:ext cx="1390650" cy="0"/>
        </a:xfrm>
        <a:prstGeom prst="rect">
          <a:avLst/>
        </a:prstGeom>
        <a:solidFill>
          <a:srgbClr val="FFFFFF"/>
        </a:solidFill>
        <a:ln w="9525" cmpd="sng">
          <a:noFill/>
        </a:ln>
      </xdr:spPr>
      <xdr:txBody>
        <a:bodyPr vertOverflow="clip" wrap="square"/>
        <a:p>
          <a:pPr algn="just">
            <a:defRPr/>
          </a:pPr>
          <a:r>
            <a:rPr lang="en-US" cap="none" sz="1200" b="0" i="0" u="none" baseline="0"/>
            <a:t>Net profit/(loss) attributable to members of the company</a:t>
          </a:r>
        </a:p>
      </xdr:txBody>
    </xdr:sp>
    <xdr:clientData/>
  </xdr:twoCellAnchor>
  <xdr:twoCellAnchor>
    <xdr:from>
      <xdr:col>1</xdr:col>
      <xdr:colOff>38100</xdr:colOff>
      <xdr:row>20</xdr:row>
      <xdr:rowOff>0</xdr:rowOff>
    </xdr:from>
    <xdr:to>
      <xdr:col>4</xdr:col>
      <xdr:colOff>0</xdr:colOff>
      <xdr:row>20</xdr:row>
      <xdr:rowOff>0</xdr:rowOff>
    </xdr:to>
    <xdr:sp>
      <xdr:nvSpPr>
        <xdr:cNvPr id="6" name="TextBox 6"/>
        <xdr:cNvSpPr txBox="1">
          <a:spLocks noChangeArrowheads="1"/>
        </xdr:cNvSpPr>
      </xdr:nvSpPr>
      <xdr:spPr>
        <a:xfrm>
          <a:off x="352425" y="4000500"/>
          <a:ext cx="1695450" cy="0"/>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twoCellAnchor>
    <xdr:from>
      <xdr:col>0</xdr:col>
      <xdr:colOff>57150</xdr:colOff>
      <xdr:row>51</xdr:row>
      <xdr:rowOff>0</xdr:rowOff>
    </xdr:from>
    <xdr:to>
      <xdr:col>11</xdr:col>
      <xdr:colOff>304800</xdr:colOff>
      <xdr:row>53</xdr:row>
      <xdr:rowOff>104775</xdr:rowOff>
    </xdr:to>
    <xdr:sp>
      <xdr:nvSpPr>
        <xdr:cNvPr id="7" name="Text 5"/>
        <xdr:cNvSpPr txBox="1">
          <a:spLocks noChangeArrowheads="1"/>
        </xdr:cNvSpPr>
      </xdr:nvSpPr>
      <xdr:spPr>
        <a:xfrm>
          <a:off x="57150" y="10210800"/>
          <a:ext cx="6200775" cy="504825"/>
        </a:xfrm>
        <a:prstGeom prst="rect">
          <a:avLst/>
        </a:prstGeom>
        <a:solidFill>
          <a:srgbClr val="FFFFFF"/>
        </a:solidFill>
        <a:ln w="9525" cmpd="sng">
          <a:noFill/>
        </a:ln>
      </xdr:spPr>
      <xdr:txBody>
        <a:bodyPr vertOverflow="clip" wrap="square"/>
        <a:p>
          <a:pPr algn="l">
            <a:defRPr/>
          </a:pPr>
          <a:r>
            <a:rPr lang="en-US" cap="none" sz="1200" b="1" i="0" u="none" baseline="0"/>
            <a:t>The Condensed Consolidated Income Statements should be read in conjunction with the Annual Financial Report for the year ended 31 December 2001.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0</xdr:rowOff>
    </xdr:from>
    <xdr:to>
      <xdr:col>10</xdr:col>
      <xdr:colOff>847725</xdr:colOff>
      <xdr:row>37</xdr:row>
      <xdr:rowOff>85725</xdr:rowOff>
    </xdr:to>
    <xdr:sp>
      <xdr:nvSpPr>
        <xdr:cNvPr id="1" name="Text 5"/>
        <xdr:cNvSpPr txBox="1">
          <a:spLocks noChangeArrowheads="1"/>
        </xdr:cNvSpPr>
      </xdr:nvSpPr>
      <xdr:spPr>
        <a:xfrm>
          <a:off x="19050" y="4819650"/>
          <a:ext cx="7391400" cy="40957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Changes in Equity should be read in conjunction with the Annual Financial Report for the year ended 31 December 2001.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85725</xdr:rowOff>
    </xdr:from>
    <xdr:to>
      <xdr:col>6</xdr:col>
      <xdr:colOff>228600</xdr:colOff>
      <xdr:row>40</xdr:row>
      <xdr:rowOff>9525</xdr:rowOff>
    </xdr:to>
    <xdr:sp>
      <xdr:nvSpPr>
        <xdr:cNvPr id="1" name="Text 5"/>
        <xdr:cNvSpPr txBox="1">
          <a:spLocks noChangeArrowheads="1"/>
        </xdr:cNvSpPr>
      </xdr:nvSpPr>
      <xdr:spPr>
        <a:xfrm>
          <a:off x="19050" y="7391400"/>
          <a:ext cx="5229225" cy="51435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Cash Flow Statements should be read in conjunction with the Annual Financial Report for the year ended 31 December 2001.</a:t>
          </a:r>
        </a:p>
      </xdr:txBody>
    </xdr:sp>
    <xdr:clientData/>
  </xdr:twoCellAnchor>
  <xdr:twoCellAnchor>
    <xdr:from>
      <xdr:col>1</xdr:col>
      <xdr:colOff>209550</xdr:colOff>
      <xdr:row>34</xdr:row>
      <xdr:rowOff>19050</xdr:rowOff>
    </xdr:from>
    <xdr:to>
      <xdr:col>6</xdr:col>
      <xdr:colOff>285750</xdr:colOff>
      <xdr:row>36</xdr:row>
      <xdr:rowOff>95250</xdr:rowOff>
    </xdr:to>
    <xdr:sp>
      <xdr:nvSpPr>
        <xdr:cNvPr id="2" name="TextBox 2"/>
        <xdr:cNvSpPr txBox="1">
          <a:spLocks noChangeArrowheads="1"/>
        </xdr:cNvSpPr>
      </xdr:nvSpPr>
      <xdr:spPr>
        <a:xfrm>
          <a:off x="533400" y="6724650"/>
          <a:ext cx="4772025" cy="47625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There are no comparative figures as this is the first interim financial reporting prepared in accordance with </a:t>
          </a:r>
          <a:r>
            <a:rPr lang="en-US" cap="none" sz="1200" b="0" i="1" u="none" baseline="0">
              <a:latin typeface="Times New Roman"/>
              <a:ea typeface="Times New Roman"/>
              <a:cs typeface="Times New Roman"/>
            </a:rPr>
            <a:t>MASB 26 - Interim Financial Reporting.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19050</xdr:rowOff>
    </xdr:from>
    <xdr:to>
      <xdr:col>9</xdr:col>
      <xdr:colOff>838200</xdr:colOff>
      <xdr:row>18</xdr:row>
      <xdr:rowOff>9525</xdr:rowOff>
    </xdr:to>
    <xdr:sp>
      <xdr:nvSpPr>
        <xdr:cNvPr id="1" name="Text 1"/>
        <xdr:cNvSpPr txBox="1">
          <a:spLocks noChangeArrowheads="1"/>
        </xdr:cNvSpPr>
      </xdr:nvSpPr>
      <xdr:spPr>
        <a:xfrm>
          <a:off x="466725" y="2219325"/>
          <a:ext cx="6581775" cy="1390650"/>
        </a:xfrm>
        <a:prstGeom prst="rect">
          <a:avLst/>
        </a:prstGeom>
        <a:solidFill>
          <a:srgbClr val="FFFFFF"/>
        </a:solidFill>
        <a:ln w="9525" cmpd="sng">
          <a:noFill/>
        </a:ln>
      </xdr:spPr>
      <xdr:txBody>
        <a:bodyPr vertOverflow="clip" wrap="square"/>
        <a:p>
          <a:pPr algn="just">
            <a:defRPr/>
          </a:pPr>
          <a:r>
            <a:rPr lang="en-US" cap="none" sz="1200" b="0" i="0" u="none" baseline="0"/>
            <a:t>The interim financial report is unaudited and has been prepared in compliance with MASB 26, Interim Financial Reporting and Appendix 9B of Kuala Lumpur Stock Exchange Listing Requirements . The accounting policies and methods of computation adopted by the Group in this report are consistent with those adopted in the financial statements for the year ended 31 December 2001.
The interim financial report should be read in conjuction with the audited financial statements of the Group for the year ended 31 December 2001.
</a:t>
          </a:r>
        </a:p>
      </xdr:txBody>
    </xdr:sp>
    <xdr:clientData/>
  </xdr:twoCellAnchor>
  <xdr:twoCellAnchor>
    <xdr:from>
      <xdr:col>1</xdr:col>
      <xdr:colOff>28575</xdr:colOff>
      <xdr:row>20</xdr:row>
      <xdr:rowOff>38100</xdr:rowOff>
    </xdr:from>
    <xdr:to>
      <xdr:col>9</xdr:col>
      <xdr:colOff>876300</xdr:colOff>
      <xdr:row>22</xdr:row>
      <xdr:rowOff>123825</xdr:rowOff>
    </xdr:to>
    <xdr:sp>
      <xdr:nvSpPr>
        <xdr:cNvPr id="2" name="Text 5"/>
        <xdr:cNvSpPr txBox="1">
          <a:spLocks noChangeArrowheads="1"/>
        </xdr:cNvSpPr>
      </xdr:nvSpPr>
      <xdr:spPr>
        <a:xfrm>
          <a:off x="466725" y="4038600"/>
          <a:ext cx="6619875" cy="485775"/>
        </a:xfrm>
        <a:prstGeom prst="rect">
          <a:avLst/>
        </a:prstGeom>
        <a:solidFill>
          <a:srgbClr val="FFFFFF"/>
        </a:solidFill>
        <a:ln w="9525" cmpd="sng">
          <a:noFill/>
        </a:ln>
      </xdr:spPr>
      <xdr:txBody>
        <a:bodyPr vertOverflow="clip" wrap="square"/>
        <a:p>
          <a:pPr algn="just">
            <a:defRPr/>
          </a:pPr>
          <a:r>
            <a:rPr lang="en-US" cap="none" sz="1200" b="0" i="0" u="none" baseline="0"/>
            <a:t>The audited financial statements of the Company's preceding year ended 31 December 2001 was not qualified in any way.</a:t>
          </a:r>
        </a:p>
      </xdr:txBody>
    </xdr:sp>
    <xdr:clientData/>
  </xdr:twoCellAnchor>
  <xdr:twoCellAnchor>
    <xdr:from>
      <xdr:col>1</xdr:col>
      <xdr:colOff>28575</xdr:colOff>
      <xdr:row>90</xdr:row>
      <xdr:rowOff>0</xdr:rowOff>
    </xdr:from>
    <xdr:to>
      <xdr:col>9</xdr:col>
      <xdr:colOff>666750</xdr:colOff>
      <xdr:row>90</xdr:row>
      <xdr:rowOff>0</xdr:rowOff>
    </xdr:to>
    <xdr:sp>
      <xdr:nvSpPr>
        <xdr:cNvPr id="3" name="Text 7"/>
        <xdr:cNvSpPr txBox="1">
          <a:spLocks noChangeArrowheads="1"/>
        </xdr:cNvSpPr>
      </xdr:nvSpPr>
      <xdr:spPr>
        <a:xfrm>
          <a:off x="466725" y="18002250"/>
          <a:ext cx="6410325"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9525</xdr:colOff>
      <xdr:row>163</xdr:row>
      <xdr:rowOff>0</xdr:rowOff>
    </xdr:from>
    <xdr:to>
      <xdr:col>9</xdr:col>
      <xdr:colOff>742950</xdr:colOff>
      <xdr:row>163</xdr:row>
      <xdr:rowOff>0</xdr:rowOff>
    </xdr:to>
    <xdr:sp>
      <xdr:nvSpPr>
        <xdr:cNvPr id="4" name="Text 11"/>
        <xdr:cNvSpPr txBox="1">
          <a:spLocks noChangeArrowheads="1"/>
        </xdr:cNvSpPr>
      </xdr:nvSpPr>
      <xdr:spPr>
        <a:xfrm>
          <a:off x="447675" y="32604075"/>
          <a:ext cx="6505575" cy="0"/>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163</xdr:row>
      <xdr:rowOff>0</xdr:rowOff>
    </xdr:from>
    <xdr:to>
      <xdr:col>9</xdr:col>
      <xdr:colOff>857250</xdr:colOff>
      <xdr:row>163</xdr:row>
      <xdr:rowOff>0</xdr:rowOff>
    </xdr:to>
    <xdr:sp>
      <xdr:nvSpPr>
        <xdr:cNvPr id="5" name="Text 12"/>
        <xdr:cNvSpPr txBox="1">
          <a:spLocks noChangeArrowheads="1"/>
        </xdr:cNvSpPr>
      </xdr:nvSpPr>
      <xdr:spPr>
        <a:xfrm>
          <a:off x="447675" y="32604075"/>
          <a:ext cx="6619875"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66675</xdr:colOff>
      <xdr:row>271</xdr:row>
      <xdr:rowOff>0</xdr:rowOff>
    </xdr:from>
    <xdr:to>
      <xdr:col>9</xdr:col>
      <xdr:colOff>0</xdr:colOff>
      <xdr:row>271</xdr:row>
      <xdr:rowOff>0</xdr:rowOff>
    </xdr:to>
    <xdr:sp>
      <xdr:nvSpPr>
        <xdr:cNvPr id="6" name="Text 16"/>
        <xdr:cNvSpPr txBox="1">
          <a:spLocks noChangeArrowheads="1"/>
        </xdr:cNvSpPr>
      </xdr:nvSpPr>
      <xdr:spPr>
        <a:xfrm>
          <a:off x="504825" y="54654450"/>
          <a:ext cx="5705475"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 million for this quarter compared to a profit before tax of RM5million in the preceding quarter. The slight improved result arising from recognition of three (3) large tower crane which are near to its completion as at 30 June 2002 for crane division.</a:t>
          </a:r>
        </a:p>
      </xdr:txBody>
    </xdr:sp>
    <xdr:clientData/>
  </xdr:twoCellAnchor>
  <xdr:twoCellAnchor>
    <xdr:from>
      <xdr:col>1</xdr:col>
      <xdr:colOff>9525</xdr:colOff>
      <xdr:row>271</xdr:row>
      <xdr:rowOff>0</xdr:rowOff>
    </xdr:from>
    <xdr:to>
      <xdr:col>8</xdr:col>
      <xdr:colOff>847725</xdr:colOff>
      <xdr:row>271</xdr:row>
      <xdr:rowOff>0</xdr:rowOff>
    </xdr:to>
    <xdr:sp>
      <xdr:nvSpPr>
        <xdr:cNvPr id="7" name="Text 18"/>
        <xdr:cNvSpPr txBox="1">
          <a:spLocks noChangeArrowheads="1"/>
        </xdr:cNvSpPr>
      </xdr:nvSpPr>
      <xdr:spPr>
        <a:xfrm>
          <a:off x="447675" y="54654450"/>
          <a:ext cx="5638800"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construction division has secured a turnkey project for The National Hydrographic Base in Pulau Indah for Royal Malaysia Navy (Phase 1) by the Ministry of Defense  for a contract sum of RM96.5million. In addition to the above, </a:t>
          </a:r>
          <a:r>
            <a:rPr lang="en-US" cap="none" sz="1200" b="0" i="1" u="none" baseline="0">
              <a:latin typeface="Times New Roman"/>
              <a:ea typeface="Times New Roman"/>
              <a:cs typeface="Times New Roman"/>
            </a:rPr>
            <a:t>one of the Company newly acquired subsidiary has been awarded a contract for integrated traffic management system for contract sum of RM.....</a:t>
          </a:r>
          <a:r>
            <a:rPr lang="en-US" cap="none" sz="1200" b="0" i="0" u="none" baseline="0">
              <a:latin typeface="Times New Roman"/>
              <a:ea typeface="Times New Roman"/>
              <a:cs typeface="Times New Roman"/>
            </a:rPr>
            <a:t>With the on going Mersing army camp and the Royal Malaysian Naval Base project together with contribution from the associates and the two (2) project secured in current year, the Board hope a better year ahead.</a:t>
          </a:r>
        </a:p>
      </xdr:txBody>
    </xdr:sp>
    <xdr:clientData/>
  </xdr:twoCellAnchor>
  <xdr:twoCellAnchor>
    <xdr:from>
      <xdr:col>1</xdr:col>
      <xdr:colOff>28575</xdr:colOff>
      <xdr:row>38</xdr:row>
      <xdr:rowOff>38100</xdr:rowOff>
    </xdr:from>
    <xdr:to>
      <xdr:col>9</xdr:col>
      <xdr:colOff>809625</xdr:colOff>
      <xdr:row>40</xdr:row>
      <xdr:rowOff>104775</xdr:rowOff>
    </xdr:to>
    <xdr:sp>
      <xdr:nvSpPr>
        <xdr:cNvPr id="8" name="Text 20"/>
        <xdr:cNvSpPr txBox="1">
          <a:spLocks noChangeArrowheads="1"/>
        </xdr:cNvSpPr>
      </xdr:nvSpPr>
      <xdr:spPr>
        <a:xfrm>
          <a:off x="466725" y="7639050"/>
          <a:ext cx="6553200" cy="466725"/>
        </a:xfrm>
        <a:prstGeom prst="rect">
          <a:avLst/>
        </a:prstGeom>
        <a:solidFill>
          <a:srgbClr val="FFFFFF"/>
        </a:solidFill>
        <a:ln w="9525" cmpd="sng">
          <a:noFill/>
        </a:ln>
      </xdr:spPr>
      <xdr:txBody>
        <a:bodyPr vertOverflow="clip" wrap="square"/>
        <a:p>
          <a:pPr algn="just">
            <a:defRPr/>
          </a:pPr>
          <a:r>
            <a:rPr lang="en-US" cap="none" sz="1200" b="0" i="0" u="none" baseline="0"/>
            <a:t>There  is no issuance, cancellation, repurchase, resale and repayments of debt and equity securities for the period under review.</a:t>
          </a:r>
        </a:p>
      </xdr:txBody>
    </xdr:sp>
    <xdr:clientData/>
  </xdr:twoCellAnchor>
  <xdr:twoCellAnchor>
    <xdr:from>
      <xdr:col>2</xdr:col>
      <xdr:colOff>28575</xdr:colOff>
      <xdr:row>163</xdr:row>
      <xdr:rowOff>0</xdr:rowOff>
    </xdr:from>
    <xdr:to>
      <xdr:col>10</xdr:col>
      <xdr:colOff>0</xdr:colOff>
      <xdr:row>163</xdr:row>
      <xdr:rowOff>0</xdr:rowOff>
    </xdr:to>
    <xdr:sp>
      <xdr:nvSpPr>
        <xdr:cNvPr id="9" name="Text 21"/>
        <xdr:cNvSpPr txBox="1">
          <a:spLocks noChangeArrowheads="1"/>
        </xdr:cNvSpPr>
      </xdr:nvSpPr>
      <xdr:spPr>
        <a:xfrm>
          <a:off x="752475" y="32604075"/>
          <a:ext cx="6400800"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163</xdr:row>
      <xdr:rowOff>0</xdr:rowOff>
    </xdr:from>
    <xdr:to>
      <xdr:col>10</xdr:col>
      <xdr:colOff>9525</xdr:colOff>
      <xdr:row>163</xdr:row>
      <xdr:rowOff>0</xdr:rowOff>
    </xdr:to>
    <xdr:sp>
      <xdr:nvSpPr>
        <xdr:cNvPr id="10" name="Text 22"/>
        <xdr:cNvSpPr txBox="1">
          <a:spLocks noChangeArrowheads="1"/>
        </xdr:cNvSpPr>
      </xdr:nvSpPr>
      <xdr:spPr>
        <a:xfrm>
          <a:off x="752475" y="32604075"/>
          <a:ext cx="6410325"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163</xdr:row>
      <xdr:rowOff>0</xdr:rowOff>
    </xdr:from>
    <xdr:to>
      <xdr:col>9</xdr:col>
      <xdr:colOff>857250</xdr:colOff>
      <xdr:row>163</xdr:row>
      <xdr:rowOff>0</xdr:rowOff>
    </xdr:to>
    <xdr:sp>
      <xdr:nvSpPr>
        <xdr:cNvPr id="11" name="Text 23"/>
        <xdr:cNvSpPr txBox="1">
          <a:spLocks noChangeArrowheads="1"/>
        </xdr:cNvSpPr>
      </xdr:nvSpPr>
      <xdr:spPr>
        <a:xfrm>
          <a:off x="752475" y="32604075"/>
          <a:ext cx="631507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271</xdr:row>
      <xdr:rowOff>0</xdr:rowOff>
    </xdr:from>
    <xdr:to>
      <xdr:col>8</xdr:col>
      <xdr:colOff>885825</xdr:colOff>
      <xdr:row>271</xdr:row>
      <xdr:rowOff>0</xdr:rowOff>
    </xdr:to>
    <xdr:sp>
      <xdr:nvSpPr>
        <xdr:cNvPr id="12" name="Text 25"/>
        <xdr:cNvSpPr txBox="1">
          <a:spLocks noChangeArrowheads="1"/>
        </xdr:cNvSpPr>
      </xdr:nvSpPr>
      <xdr:spPr>
        <a:xfrm>
          <a:off x="457200" y="54654450"/>
          <a:ext cx="5667375" cy="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153</xdr:row>
      <xdr:rowOff>0</xdr:rowOff>
    </xdr:from>
    <xdr:to>
      <xdr:col>6</xdr:col>
      <xdr:colOff>476250</xdr:colOff>
      <xdr:row>153</xdr:row>
      <xdr:rowOff>0</xdr:rowOff>
    </xdr:to>
    <xdr:sp>
      <xdr:nvSpPr>
        <xdr:cNvPr id="13" name="Text 27"/>
        <xdr:cNvSpPr txBox="1">
          <a:spLocks noChangeArrowheads="1"/>
        </xdr:cNvSpPr>
      </xdr:nvSpPr>
      <xdr:spPr>
        <a:xfrm>
          <a:off x="457200" y="30603825"/>
          <a:ext cx="3228975" cy="0"/>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28575</xdr:colOff>
      <xdr:row>264</xdr:row>
      <xdr:rowOff>85725</xdr:rowOff>
    </xdr:from>
    <xdr:to>
      <xdr:col>9</xdr:col>
      <xdr:colOff>800100</xdr:colOff>
      <xdr:row>267</xdr:row>
      <xdr:rowOff>0</xdr:rowOff>
    </xdr:to>
    <xdr:sp>
      <xdr:nvSpPr>
        <xdr:cNvPr id="14" name="TextBox 35"/>
        <xdr:cNvSpPr txBox="1">
          <a:spLocks noChangeArrowheads="1"/>
        </xdr:cNvSpPr>
      </xdr:nvSpPr>
      <xdr:spPr>
        <a:xfrm>
          <a:off x="466725" y="53340000"/>
          <a:ext cx="6543675" cy="514350"/>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litigation with two of its debtors for a total litigation claim of approximately USD4million.</a:t>
          </a:r>
        </a:p>
      </xdr:txBody>
    </xdr:sp>
    <xdr:clientData/>
  </xdr:twoCellAnchor>
  <xdr:twoCellAnchor>
    <xdr:from>
      <xdr:col>1</xdr:col>
      <xdr:colOff>47625</xdr:colOff>
      <xdr:row>271</xdr:row>
      <xdr:rowOff>0</xdr:rowOff>
    </xdr:from>
    <xdr:to>
      <xdr:col>8</xdr:col>
      <xdr:colOff>857250</xdr:colOff>
      <xdr:row>271</xdr:row>
      <xdr:rowOff>0</xdr:rowOff>
    </xdr:to>
    <xdr:sp>
      <xdr:nvSpPr>
        <xdr:cNvPr id="15" name="TextBox 36"/>
        <xdr:cNvSpPr txBox="1">
          <a:spLocks noChangeArrowheads="1"/>
        </xdr:cNvSpPr>
      </xdr:nvSpPr>
      <xdr:spPr>
        <a:xfrm>
          <a:off x="485775" y="54654450"/>
          <a:ext cx="5610225"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RM....million for the quarter under review compared to RM1million profit before tax for 2nd quarter of the preceding year.  The improved performance arising from construction division with the contribution from both Mersing army camp and the Royal Malaysian Naval Base project as well as recognition of three (3) large tower cranes from cranes division. The contribution from its two associates, Roadcare (M) Sdn. Bhd and Societe Concessionnaire Aeroport in Cambodia is also promising.</a:t>
          </a:r>
        </a:p>
      </xdr:txBody>
    </xdr:sp>
    <xdr:clientData/>
  </xdr:twoCellAnchor>
  <xdr:twoCellAnchor>
    <xdr:from>
      <xdr:col>1</xdr:col>
      <xdr:colOff>66675</xdr:colOff>
      <xdr:row>271</xdr:row>
      <xdr:rowOff>0</xdr:rowOff>
    </xdr:from>
    <xdr:to>
      <xdr:col>9</xdr:col>
      <xdr:colOff>0</xdr:colOff>
      <xdr:row>271</xdr:row>
      <xdr:rowOff>0</xdr:rowOff>
    </xdr:to>
    <xdr:sp>
      <xdr:nvSpPr>
        <xdr:cNvPr id="16" name="TextBox 53"/>
        <xdr:cNvSpPr txBox="1">
          <a:spLocks noChangeArrowheads="1"/>
        </xdr:cNvSpPr>
      </xdr:nvSpPr>
      <xdr:spPr>
        <a:xfrm>
          <a:off x="504825" y="54654450"/>
          <a:ext cx="5705475"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66675</xdr:colOff>
      <xdr:row>153</xdr:row>
      <xdr:rowOff>0</xdr:rowOff>
    </xdr:from>
    <xdr:to>
      <xdr:col>10</xdr:col>
      <xdr:colOff>0</xdr:colOff>
      <xdr:row>153</xdr:row>
      <xdr:rowOff>0</xdr:rowOff>
    </xdr:to>
    <xdr:sp>
      <xdr:nvSpPr>
        <xdr:cNvPr id="17" name="TextBox 55"/>
        <xdr:cNvSpPr txBox="1">
          <a:spLocks noChangeArrowheads="1"/>
        </xdr:cNvSpPr>
      </xdr:nvSpPr>
      <xdr:spPr>
        <a:xfrm>
          <a:off x="504825" y="30603825"/>
          <a:ext cx="6648450" cy="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2002 is as below:</a:t>
          </a:r>
        </a:p>
      </xdr:txBody>
    </xdr:sp>
    <xdr:clientData/>
  </xdr:twoCellAnchor>
  <xdr:twoCellAnchor>
    <xdr:from>
      <xdr:col>1</xdr:col>
      <xdr:colOff>9525</xdr:colOff>
      <xdr:row>99</xdr:row>
      <xdr:rowOff>47625</xdr:rowOff>
    </xdr:from>
    <xdr:to>
      <xdr:col>9</xdr:col>
      <xdr:colOff>828675</xdr:colOff>
      <xdr:row>101</xdr:row>
      <xdr:rowOff>180975</xdr:rowOff>
    </xdr:to>
    <xdr:sp>
      <xdr:nvSpPr>
        <xdr:cNvPr id="18" name="TextBox 56"/>
        <xdr:cNvSpPr txBox="1">
          <a:spLocks noChangeArrowheads="1"/>
        </xdr:cNvSpPr>
      </xdr:nvSpPr>
      <xdr:spPr>
        <a:xfrm>
          <a:off x="447675" y="19850100"/>
          <a:ext cx="6591300" cy="533400"/>
        </a:xfrm>
        <a:prstGeom prst="rect">
          <a:avLst/>
        </a:prstGeom>
        <a:noFill/>
        <a:ln w="9525" cmpd="sng">
          <a:noFill/>
        </a:ln>
      </xdr:spPr>
      <xdr:txBody>
        <a:bodyPr vertOverflow="clip" wrap="square"/>
        <a:p>
          <a:pPr algn="just">
            <a:defRPr/>
          </a:pPr>
          <a:r>
            <a:rPr lang="en-US" cap="none" sz="1200" b="0" i="0" u="none" baseline="0"/>
            <a:t>Other than those disclosed, there is no material subsequent event from the end of the quarter to 22 November 2002.</a:t>
          </a:r>
        </a:p>
      </xdr:txBody>
    </xdr:sp>
    <xdr:clientData/>
  </xdr:twoCellAnchor>
  <xdr:twoCellAnchor>
    <xdr:from>
      <xdr:col>1</xdr:col>
      <xdr:colOff>38100</xdr:colOff>
      <xdr:row>271</xdr:row>
      <xdr:rowOff>0</xdr:rowOff>
    </xdr:from>
    <xdr:to>
      <xdr:col>8</xdr:col>
      <xdr:colOff>838200</xdr:colOff>
      <xdr:row>271</xdr:row>
      <xdr:rowOff>0</xdr:rowOff>
    </xdr:to>
    <xdr:sp>
      <xdr:nvSpPr>
        <xdr:cNvPr id="19" name="TextBox 57"/>
        <xdr:cNvSpPr txBox="1">
          <a:spLocks noChangeArrowheads="1"/>
        </xdr:cNvSpPr>
      </xdr:nvSpPr>
      <xdr:spPr>
        <a:xfrm>
          <a:off x="476250" y="54654450"/>
          <a:ext cx="5600700" cy="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1</xdr:col>
      <xdr:colOff>9525</xdr:colOff>
      <xdr:row>271</xdr:row>
      <xdr:rowOff>0</xdr:rowOff>
    </xdr:from>
    <xdr:to>
      <xdr:col>8</xdr:col>
      <xdr:colOff>800100</xdr:colOff>
      <xdr:row>271</xdr:row>
      <xdr:rowOff>0</xdr:rowOff>
    </xdr:to>
    <xdr:sp>
      <xdr:nvSpPr>
        <xdr:cNvPr id="20" name="TextBox 62"/>
        <xdr:cNvSpPr txBox="1">
          <a:spLocks noChangeArrowheads="1"/>
        </xdr:cNvSpPr>
      </xdr:nvSpPr>
      <xdr:spPr>
        <a:xfrm>
          <a:off x="447675" y="54654450"/>
          <a:ext cx="5591175" cy="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interim dividend for the financial quarter under review.</a:t>
          </a:r>
        </a:p>
      </xdr:txBody>
    </xdr:sp>
    <xdr:clientData/>
  </xdr:twoCellAnchor>
  <xdr:twoCellAnchor>
    <xdr:from>
      <xdr:col>1</xdr:col>
      <xdr:colOff>9525</xdr:colOff>
      <xdr:row>271</xdr:row>
      <xdr:rowOff>0</xdr:rowOff>
    </xdr:from>
    <xdr:to>
      <xdr:col>8</xdr:col>
      <xdr:colOff>800100</xdr:colOff>
      <xdr:row>271</xdr:row>
      <xdr:rowOff>0</xdr:rowOff>
    </xdr:to>
    <xdr:sp>
      <xdr:nvSpPr>
        <xdr:cNvPr id="21" name="TextBox 63"/>
        <xdr:cNvSpPr txBox="1">
          <a:spLocks noChangeArrowheads="1"/>
        </xdr:cNvSpPr>
      </xdr:nvSpPr>
      <xdr:spPr>
        <a:xfrm>
          <a:off x="447675" y="54654450"/>
          <a:ext cx="5591175" cy="0"/>
        </a:xfrm>
        <a:prstGeom prst="rect">
          <a:avLst/>
        </a:prstGeom>
        <a:solidFill>
          <a:srgbClr val="FFFFFF"/>
        </a:solidFill>
        <a:ln w="9525" cmpd="sng">
          <a:noFill/>
        </a:ln>
      </xdr:spPr>
      <xdr:txBody>
        <a:bodyPr vertOverflow="clip" wrap="square"/>
        <a:p>
          <a:pPr algn="just">
            <a:defRPr/>
          </a:pPr>
          <a:r>
            <a:rPr lang="en-US" cap="none" sz="1200" b="0" i="0" u="none" baseline="0"/>
            <a:t>Certain comparative amount for previous year has been reclassified to be conform with current year presentation.</a:t>
          </a:r>
        </a:p>
      </xdr:txBody>
    </xdr:sp>
    <xdr:clientData/>
  </xdr:twoCellAnchor>
  <xdr:twoCellAnchor>
    <xdr:from>
      <xdr:col>1</xdr:col>
      <xdr:colOff>0</xdr:colOff>
      <xdr:row>92</xdr:row>
      <xdr:rowOff>28575</xdr:rowOff>
    </xdr:from>
    <xdr:to>
      <xdr:col>9</xdr:col>
      <xdr:colOff>847725</xdr:colOff>
      <xdr:row>96</xdr:row>
      <xdr:rowOff>47625</xdr:rowOff>
    </xdr:to>
    <xdr:sp>
      <xdr:nvSpPr>
        <xdr:cNvPr id="22" name="TextBox 64"/>
        <xdr:cNvSpPr txBox="1">
          <a:spLocks noChangeArrowheads="1"/>
        </xdr:cNvSpPr>
      </xdr:nvSpPr>
      <xdr:spPr>
        <a:xfrm>
          <a:off x="438150" y="18430875"/>
          <a:ext cx="6619875" cy="819150"/>
        </a:xfrm>
        <a:prstGeom prst="rect">
          <a:avLst/>
        </a:prstGeom>
        <a:solidFill>
          <a:srgbClr val="FFFFFF"/>
        </a:solidFill>
        <a:ln w="9525" cmpd="sng">
          <a:noFill/>
        </a:ln>
      </xdr:spPr>
      <xdr:txBody>
        <a:bodyPr vertOverflow="clip" wrap="square"/>
        <a:p>
          <a:pPr algn="just">
            <a:defRPr/>
          </a:pPr>
          <a:r>
            <a:rPr lang="en-US" cap="none" sz="1200" b="0" i="0" u="none" baseline="0"/>
            <a:t>All property, plant and equipment of the Company and Group are stated at cost less accumulated depreciation and accumulated impairment losses, if any.  None of the assets are stated at valuation. </a:t>
          </a:r>
        </a:p>
      </xdr:txBody>
    </xdr:sp>
    <xdr:clientData/>
  </xdr:twoCellAnchor>
  <xdr:twoCellAnchor>
    <xdr:from>
      <xdr:col>1</xdr:col>
      <xdr:colOff>28575</xdr:colOff>
      <xdr:row>153</xdr:row>
      <xdr:rowOff>0</xdr:rowOff>
    </xdr:from>
    <xdr:to>
      <xdr:col>9</xdr:col>
      <xdr:colOff>838200</xdr:colOff>
      <xdr:row>153</xdr:row>
      <xdr:rowOff>0</xdr:rowOff>
    </xdr:to>
    <xdr:sp>
      <xdr:nvSpPr>
        <xdr:cNvPr id="23" name="TextBox 65"/>
        <xdr:cNvSpPr txBox="1">
          <a:spLocks noChangeArrowheads="1"/>
        </xdr:cNvSpPr>
      </xdr:nvSpPr>
      <xdr:spPr>
        <a:xfrm>
          <a:off x="466725" y="30603825"/>
          <a:ext cx="6581775" cy="0"/>
        </a:xfrm>
        <a:prstGeom prst="rect">
          <a:avLst/>
        </a:prstGeom>
        <a:solidFill>
          <a:srgbClr val="FFFFFF"/>
        </a:solidFill>
        <a:ln w="9525" cmpd="sng">
          <a:noFill/>
        </a:ln>
      </xdr:spPr>
      <xdr:txBody>
        <a:bodyPr vertOverflow="clip" wrap="square"/>
        <a:p>
          <a:pPr algn="just">
            <a:defRPr/>
          </a:pPr>
          <a:r>
            <a:rPr lang="en-US" cap="none" sz="1200" b="0" i="0" u="none" baseline="0"/>
            <a:t>On 22 March 2002, the Group subscribed for 101,995 ordinary shares of Philippine Peso ("Peso") 100 each at par representing 99.99% equity interest of Favelle Favco Cranes Corporation, a company incorporated in the Republic of Philippines for a cash consideration of Peso10,199,500.  The principal activities of this new subsidiary is to expand the market of its range of products in the Republic of Philippines.</a:t>
          </a:r>
        </a:p>
      </xdr:txBody>
    </xdr:sp>
    <xdr:clientData/>
  </xdr:twoCellAnchor>
  <xdr:twoCellAnchor>
    <xdr:from>
      <xdr:col>1</xdr:col>
      <xdr:colOff>47625</xdr:colOff>
      <xdr:row>153</xdr:row>
      <xdr:rowOff>0</xdr:rowOff>
    </xdr:from>
    <xdr:to>
      <xdr:col>9</xdr:col>
      <xdr:colOff>876300</xdr:colOff>
      <xdr:row>153</xdr:row>
      <xdr:rowOff>0</xdr:rowOff>
    </xdr:to>
    <xdr:sp>
      <xdr:nvSpPr>
        <xdr:cNvPr id="24" name="TextBox 66"/>
        <xdr:cNvSpPr txBox="1">
          <a:spLocks noChangeArrowheads="1"/>
        </xdr:cNvSpPr>
      </xdr:nvSpPr>
      <xdr:spPr>
        <a:xfrm>
          <a:off x="485775" y="30603825"/>
          <a:ext cx="6600825" cy="0"/>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1</xdr:col>
      <xdr:colOff>28575</xdr:colOff>
      <xdr:row>24</xdr:row>
      <xdr:rowOff>28575</xdr:rowOff>
    </xdr:from>
    <xdr:to>
      <xdr:col>9</xdr:col>
      <xdr:colOff>828675</xdr:colOff>
      <xdr:row>27</xdr:row>
      <xdr:rowOff>114300</xdr:rowOff>
    </xdr:to>
    <xdr:sp>
      <xdr:nvSpPr>
        <xdr:cNvPr id="25" name="TextBox 67"/>
        <xdr:cNvSpPr txBox="1">
          <a:spLocks noChangeArrowheads="1"/>
        </xdr:cNvSpPr>
      </xdr:nvSpPr>
      <xdr:spPr>
        <a:xfrm>
          <a:off x="466725" y="4829175"/>
          <a:ext cx="6572250" cy="685800"/>
        </a:xfrm>
        <a:prstGeom prst="rect">
          <a:avLst/>
        </a:prstGeom>
        <a:solidFill>
          <a:srgbClr val="FFFFFF"/>
        </a:solidFill>
        <a:ln w="9525" cmpd="sng">
          <a:noFill/>
        </a:ln>
      </xdr:spPr>
      <xdr:txBody>
        <a:bodyPr vertOverflow="clip" wrap="square"/>
        <a:p>
          <a:pPr algn="just">
            <a:defRPr/>
          </a:pPr>
          <a:r>
            <a:rPr lang="en-US" cap="none" sz="1200" b="0" i="0" u="none" baseline="0"/>
            <a:t>The Group's operation  is not subject to seasonal or cyclical fluctuation except to the general  construction cycle in Malaysia and the oil &amp; gas price for the sales of Favelle Favco's offshore pedestal cranes.</a:t>
          </a:r>
        </a:p>
      </xdr:txBody>
    </xdr:sp>
    <xdr:clientData/>
  </xdr:twoCellAnchor>
  <xdr:twoCellAnchor>
    <xdr:from>
      <xdr:col>1</xdr:col>
      <xdr:colOff>0</xdr:colOff>
      <xdr:row>29</xdr:row>
      <xdr:rowOff>28575</xdr:rowOff>
    </xdr:from>
    <xdr:to>
      <xdr:col>9</xdr:col>
      <xdr:colOff>819150</xdr:colOff>
      <xdr:row>31</xdr:row>
      <xdr:rowOff>152400</xdr:rowOff>
    </xdr:to>
    <xdr:sp>
      <xdr:nvSpPr>
        <xdr:cNvPr id="26" name="TextBox 69"/>
        <xdr:cNvSpPr txBox="1">
          <a:spLocks noChangeArrowheads="1"/>
        </xdr:cNvSpPr>
      </xdr:nvSpPr>
      <xdr:spPr>
        <a:xfrm>
          <a:off x="438150" y="5829300"/>
          <a:ext cx="6591300" cy="523875"/>
        </a:xfrm>
        <a:prstGeom prst="rect">
          <a:avLst/>
        </a:prstGeom>
        <a:noFill/>
        <a:ln w="9525" cmpd="sng">
          <a:noFill/>
        </a:ln>
      </xdr:spPr>
      <xdr:txBody>
        <a:bodyPr vertOverflow="clip" wrap="square"/>
        <a:p>
          <a:pPr algn="just">
            <a:defRPr/>
          </a:pPr>
          <a:r>
            <a:rPr lang="en-US" cap="none" sz="1200" b="0" i="0" u="none" baseline="0"/>
            <a:t>Other than those disclosed, there are no exceptional/unusual items affecting asset, liabilities, equity, net income, or cash flows due to their nature, size and incidence.</a:t>
          </a:r>
        </a:p>
      </xdr:txBody>
    </xdr:sp>
    <xdr:clientData/>
  </xdr:twoCellAnchor>
  <xdr:twoCellAnchor>
    <xdr:from>
      <xdr:col>1</xdr:col>
      <xdr:colOff>0</xdr:colOff>
      <xdr:row>33</xdr:row>
      <xdr:rowOff>28575</xdr:rowOff>
    </xdr:from>
    <xdr:to>
      <xdr:col>9</xdr:col>
      <xdr:colOff>819150</xdr:colOff>
      <xdr:row>36</xdr:row>
      <xdr:rowOff>104775</xdr:rowOff>
    </xdr:to>
    <xdr:sp>
      <xdr:nvSpPr>
        <xdr:cNvPr id="27" name="TextBox 70"/>
        <xdr:cNvSpPr txBox="1">
          <a:spLocks noChangeArrowheads="1"/>
        </xdr:cNvSpPr>
      </xdr:nvSpPr>
      <xdr:spPr>
        <a:xfrm>
          <a:off x="438150" y="6629400"/>
          <a:ext cx="6591300" cy="676275"/>
        </a:xfrm>
        <a:prstGeom prst="rect">
          <a:avLst/>
        </a:prstGeom>
        <a:noFill/>
        <a:ln w="9525" cmpd="sng">
          <a:noFill/>
        </a:ln>
      </xdr:spPr>
      <xdr:txBody>
        <a:bodyPr vertOverflow="clip" wrap="square"/>
        <a:p>
          <a:pPr algn="just">
            <a:defRPr/>
          </a:pPr>
          <a:r>
            <a:rPr lang="en-US" cap="none" sz="1200" b="0" i="0" u="none" baseline="0"/>
            <a:t>Other than those disclosed, there are no material changes in estimates of amounts reported in prior interim periods of the current financial year as compared to those reported in prior financial years.</a:t>
          </a:r>
        </a:p>
      </xdr:txBody>
    </xdr:sp>
    <xdr:clientData/>
  </xdr:twoCellAnchor>
  <xdr:twoCellAnchor>
    <xdr:from>
      <xdr:col>1</xdr:col>
      <xdr:colOff>38100</xdr:colOff>
      <xdr:row>103</xdr:row>
      <xdr:rowOff>190500</xdr:rowOff>
    </xdr:from>
    <xdr:to>
      <xdr:col>9</xdr:col>
      <xdr:colOff>866775</xdr:colOff>
      <xdr:row>109</xdr:row>
      <xdr:rowOff>19050</xdr:rowOff>
    </xdr:to>
    <xdr:sp>
      <xdr:nvSpPr>
        <xdr:cNvPr id="28" name="TextBox 72"/>
        <xdr:cNvSpPr txBox="1">
          <a:spLocks noChangeArrowheads="1"/>
        </xdr:cNvSpPr>
      </xdr:nvSpPr>
      <xdr:spPr>
        <a:xfrm>
          <a:off x="476250" y="20793075"/>
          <a:ext cx="6600825" cy="1028700"/>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1</xdr:col>
      <xdr:colOff>28575</xdr:colOff>
      <xdr:row>109</xdr:row>
      <xdr:rowOff>190500</xdr:rowOff>
    </xdr:from>
    <xdr:to>
      <xdr:col>9</xdr:col>
      <xdr:colOff>857250</xdr:colOff>
      <xdr:row>131</xdr:row>
      <xdr:rowOff>0</xdr:rowOff>
    </xdr:to>
    <xdr:sp>
      <xdr:nvSpPr>
        <xdr:cNvPr id="29" name="TextBox 73"/>
        <xdr:cNvSpPr txBox="1">
          <a:spLocks noChangeArrowheads="1"/>
        </xdr:cNvSpPr>
      </xdr:nvSpPr>
      <xdr:spPr>
        <a:xfrm>
          <a:off x="466725" y="21993225"/>
          <a:ext cx="6600825" cy="4210050"/>
        </a:xfrm>
        <a:prstGeom prst="rect">
          <a:avLst/>
        </a:prstGeom>
        <a:solidFill>
          <a:srgbClr val="FFFFFF"/>
        </a:solidFill>
        <a:ln w="9525" cmpd="sng">
          <a:noFill/>
        </a:ln>
      </xdr:spPr>
      <xdr:txBody>
        <a:bodyPr vertOverflow="clip" wrap="square"/>
        <a:p>
          <a:pPr algn="just">
            <a:defRPr/>
          </a:pPr>
          <a:r>
            <a:rPr lang="en-US" cap="none" sz="1200" b="0" i="0" u="none" baseline="0"/>
            <a:t>On 16 September 2002, Muhibbah acquired ten (10) ordinary shares of RM1.00 each, being the entire issued and paid up capital of Gaya Rancak Sdn. Bhd. ("GRSB") for a total consideration of RM1,637,447.16 ("Acquisition I"). As a result of the Acquisition I, GRSB becomes a wholly owned subsidiary of Muhibbah. Simulatenously, Muhibbah acquired 433,500 ordinary shares of RM1.00 each, being 86.7% of the issued and paid up capital of Elelink Sdn Bhd ("ELELINK")  for a total cash consideration of RM10,674,185.60 ("the Acquisition II"). As a result of the Acquisition I and II, ELELINK becomes an effectively wholly owned subsidiary of Muhibbah by virtue of 86.7% direct interest and 13.3% indirect interest through GRSB.
ITS Konsortium Sdn. Bhd. ("ITS") becomes an effectively subsidiary of Muhibbah by virtue of 60% direct interest of ELELINK. The present issued and paid up share capital of ITS is at RM500,000 comprising of 500,000 ordinary shares at RM1.00 each.   ITS has been awarded a contract known as Integrated Transportation Information System in the Klang Valley and Multimedia Super Corridor worth RM365.7 million by the Dewan Bandaraya Kuala Lumpur in May 2002.  This project will take 32 months to complete.   This acquisition is expected to enhance the future earning base of Muhibbah Group. 
After financial quarter ended 30 September 2002, on 14 November 2002, Rolf Knigge GmBH, a 65% subsidiary of Muhibbah in Germany has applied to the court for a member voluntary winding up. There is no material impact on the Muhibbah Group's earning and net tangible asset for the year ending 31 December 2002.
</a:t>
          </a:r>
        </a:p>
      </xdr:txBody>
    </xdr:sp>
    <xdr:clientData/>
  </xdr:twoCellAnchor>
  <xdr:twoCellAnchor>
    <xdr:from>
      <xdr:col>1</xdr:col>
      <xdr:colOff>28575</xdr:colOff>
      <xdr:row>157</xdr:row>
      <xdr:rowOff>38100</xdr:rowOff>
    </xdr:from>
    <xdr:to>
      <xdr:col>9</xdr:col>
      <xdr:colOff>857250</xdr:colOff>
      <xdr:row>159</xdr:row>
      <xdr:rowOff>0</xdr:rowOff>
    </xdr:to>
    <xdr:sp>
      <xdr:nvSpPr>
        <xdr:cNvPr id="30" name="TextBox 74"/>
        <xdr:cNvSpPr txBox="1">
          <a:spLocks noChangeArrowheads="1"/>
        </xdr:cNvSpPr>
      </xdr:nvSpPr>
      <xdr:spPr>
        <a:xfrm>
          <a:off x="466725" y="31442025"/>
          <a:ext cx="6600825" cy="36195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162</xdr:row>
      <xdr:rowOff>28575</xdr:rowOff>
    </xdr:from>
    <xdr:to>
      <xdr:col>9</xdr:col>
      <xdr:colOff>885825</xdr:colOff>
      <xdr:row>164</xdr:row>
      <xdr:rowOff>104775</xdr:rowOff>
    </xdr:to>
    <xdr:sp>
      <xdr:nvSpPr>
        <xdr:cNvPr id="31" name="Text 25"/>
        <xdr:cNvSpPr txBox="1">
          <a:spLocks noChangeArrowheads="1"/>
        </xdr:cNvSpPr>
      </xdr:nvSpPr>
      <xdr:spPr>
        <a:xfrm>
          <a:off x="457200" y="32432625"/>
          <a:ext cx="6638925" cy="47625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47625</xdr:colOff>
      <xdr:row>189</xdr:row>
      <xdr:rowOff>28575</xdr:rowOff>
    </xdr:from>
    <xdr:to>
      <xdr:col>9</xdr:col>
      <xdr:colOff>847725</xdr:colOff>
      <xdr:row>193</xdr:row>
      <xdr:rowOff>180975</xdr:rowOff>
    </xdr:to>
    <xdr:sp>
      <xdr:nvSpPr>
        <xdr:cNvPr id="32" name="TextBox 76"/>
        <xdr:cNvSpPr txBox="1">
          <a:spLocks noChangeArrowheads="1"/>
        </xdr:cNvSpPr>
      </xdr:nvSpPr>
      <xdr:spPr>
        <a:xfrm>
          <a:off x="485775" y="37833300"/>
          <a:ext cx="6572250" cy="952500"/>
        </a:xfrm>
        <a:prstGeom prst="rect">
          <a:avLst/>
        </a:prstGeom>
        <a:solidFill>
          <a:srgbClr val="FFFFFF"/>
        </a:solidFill>
        <a:ln w="9525" cmpd="sng">
          <a:noFill/>
        </a:ln>
      </xdr:spPr>
      <xdr:txBody>
        <a:bodyPr vertOverflow="clip" wrap="square"/>
        <a:p>
          <a:pPr algn="just">
            <a:defRPr/>
          </a:pPr>
          <a:r>
            <a:rPr lang="en-US" cap="none" sz="1200" b="0" i="0" u="none" baseline="0"/>
            <a:t>On 3rd June 2002, a subsidiary of the Group, Karisma Duta Sdn. Bhd. had entered into a Sale and Purchase Agreement with Amatir Resources Sdn. Bhd. to dispose a parcel of land for a consideration of RM20.6 million. The gain before tax arising from the disposal of the said land is RM1.96 million.</a:t>
          </a:r>
        </a:p>
      </xdr:txBody>
    </xdr:sp>
    <xdr:clientData/>
  </xdr:twoCellAnchor>
  <xdr:twoCellAnchor>
    <xdr:from>
      <xdr:col>1</xdr:col>
      <xdr:colOff>19050</xdr:colOff>
      <xdr:row>203</xdr:row>
      <xdr:rowOff>0</xdr:rowOff>
    </xdr:from>
    <xdr:to>
      <xdr:col>6</xdr:col>
      <xdr:colOff>476250</xdr:colOff>
      <xdr:row>204</xdr:row>
      <xdr:rowOff>0</xdr:rowOff>
    </xdr:to>
    <xdr:sp>
      <xdr:nvSpPr>
        <xdr:cNvPr id="33" name="Text 27"/>
        <xdr:cNvSpPr txBox="1">
          <a:spLocks noChangeArrowheads="1"/>
        </xdr:cNvSpPr>
      </xdr:nvSpPr>
      <xdr:spPr>
        <a:xfrm>
          <a:off x="457200" y="40862250"/>
          <a:ext cx="3228975"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9525</xdr:colOff>
      <xdr:row>206</xdr:row>
      <xdr:rowOff>9525</xdr:rowOff>
    </xdr:from>
    <xdr:to>
      <xdr:col>9</xdr:col>
      <xdr:colOff>742950</xdr:colOff>
      <xdr:row>207</xdr:row>
      <xdr:rowOff>66675</xdr:rowOff>
    </xdr:to>
    <xdr:sp>
      <xdr:nvSpPr>
        <xdr:cNvPr id="34" name="Text 11"/>
        <xdr:cNvSpPr txBox="1">
          <a:spLocks noChangeArrowheads="1"/>
        </xdr:cNvSpPr>
      </xdr:nvSpPr>
      <xdr:spPr>
        <a:xfrm>
          <a:off x="447675" y="41471850"/>
          <a:ext cx="6505575"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oneCellAnchor>
    <xdr:from>
      <xdr:col>5</xdr:col>
      <xdr:colOff>219075</xdr:colOff>
      <xdr:row>106</xdr:row>
      <xdr:rowOff>28575</xdr:rowOff>
    </xdr:from>
    <xdr:ext cx="95250" cy="200025"/>
    <xdr:sp>
      <xdr:nvSpPr>
        <xdr:cNvPr id="35" name="TextBox 80"/>
        <xdr:cNvSpPr txBox="1">
          <a:spLocks noChangeArrowheads="1"/>
        </xdr:cNvSpPr>
      </xdr:nvSpPr>
      <xdr:spPr>
        <a:xfrm>
          <a:off x="2628900" y="212312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140</xdr:row>
      <xdr:rowOff>38100</xdr:rowOff>
    </xdr:from>
    <xdr:to>
      <xdr:col>9</xdr:col>
      <xdr:colOff>838200</xdr:colOff>
      <xdr:row>145</xdr:row>
      <xdr:rowOff>0</xdr:rowOff>
    </xdr:to>
    <xdr:sp>
      <xdr:nvSpPr>
        <xdr:cNvPr id="36" name="TextBox 83"/>
        <xdr:cNvSpPr txBox="1">
          <a:spLocks noChangeArrowheads="1"/>
        </xdr:cNvSpPr>
      </xdr:nvSpPr>
      <xdr:spPr>
        <a:xfrm>
          <a:off x="466725" y="28041600"/>
          <a:ext cx="6581775" cy="962025"/>
        </a:xfrm>
        <a:prstGeom prst="rect">
          <a:avLst/>
        </a:prstGeom>
        <a:solidFill>
          <a:srgbClr val="FFFFFF"/>
        </a:solidFill>
        <a:ln w="9525" cmpd="sng">
          <a:noFill/>
        </a:ln>
      </xdr:spPr>
      <xdr:txBody>
        <a:bodyPr vertOverflow="clip" wrap="square"/>
        <a:p>
          <a:pPr algn="just">
            <a:defRPr/>
          </a:pPr>
          <a:r>
            <a:rPr lang="en-US" cap="none" sz="1200" b="0" i="0" u="none" baseline="0"/>
            <a:t>For the quarter under review, the  Group recorded a profit before tax of RM6.8 million compared to RM10.9 million in the preceding quarter. This was mainly due to high contribution form delivery of cranes by the cranes subsidiary in the preceding quarter.</a:t>
          </a:r>
        </a:p>
      </xdr:txBody>
    </xdr:sp>
    <xdr:clientData/>
  </xdr:twoCellAnchor>
  <xdr:twoCellAnchor>
    <xdr:from>
      <xdr:col>1</xdr:col>
      <xdr:colOff>28575</xdr:colOff>
      <xdr:row>147</xdr:row>
      <xdr:rowOff>38100</xdr:rowOff>
    </xdr:from>
    <xdr:to>
      <xdr:col>9</xdr:col>
      <xdr:colOff>847725</xdr:colOff>
      <xdr:row>151</xdr:row>
      <xdr:rowOff>66675</xdr:rowOff>
    </xdr:to>
    <xdr:sp>
      <xdr:nvSpPr>
        <xdr:cNvPr id="37" name="TextBox 84"/>
        <xdr:cNvSpPr txBox="1">
          <a:spLocks noChangeArrowheads="1"/>
        </xdr:cNvSpPr>
      </xdr:nvSpPr>
      <xdr:spPr>
        <a:xfrm>
          <a:off x="466725" y="29441775"/>
          <a:ext cx="6591300" cy="828675"/>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RM6.8 million for the quarter under review compared to loss of RM1.3 million for the 3rd quarter of the preceding year. The increase in profit was mainly due to the improved performance from the construction and cranes division with the contributions from the present order books.</a:t>
          </a:r>
        </a:p>
      </xdr:txBody>
    </xdr:sp>
    <xdr:clientData/>
  </xdr:twoCellAnchor>
  <xdr:twoCellAnchor>
    <xdr:from>
      <xdr:col>1</xdr:col>
      <xdr:colOff>28575</xdr:colOff>
      <xdr:row>153</xdr:row>
      <xdr:rowOff>38100</xdr:rowOff>
    </xdr:from>
    <xdr:to>
      <xdr:col>9</xdr:col>
      <xdr:colOff>838200</xdr:colOff>
      <xdr:row>158</xdr:row>
      <xdr:rowOff>152400</xdr:rowOff>
    </xdr:to>
    <xdr:sp>
      <xdr:nvSpPr>
        <xdr:cNvPr id="38" name="TextBox 85"/>
        <xdr:cNvSpPr txBox="1">
          <a:spLocks noChangeArrowheads="1"/>
        </xdr:cNvSpPr>
      </xdr:nvSpPr>
      <xdr:spPr>
        <a:xfrm>
          <a:off x="466725" y="30641925"/>
          <a:ext cx="6581775" cy="1114425"/>
        </a:xfrm>
        <a:prstGeom prst="rect">
          <a:avLst/>
        </a:prstGeom>
        <a:solidFill>
          <a:srgbClr val="FFFFFF"/>
        </a:solidFill>
        <a:ln w="9525" cmpd="sng">
          <a:noFill/>
        </a:ln>
      </xdr:spPr>
      <xdr:txBody>
        <a:bodyPr vertOverflow="clip" wrap="square"/>
        <a:p>
          <a:pPr algn="just">
            <a:defRPr/>
          </a:pPr>
          <a:r>
            <a:rPr lang="en-US" cap="none" sz="1200" b="0" i="0" u="none" baseline="0"/>
            <a:t>The newly acquired subsidiary, ITS Konsortium Sdn. Bhd. is expected to contributing to the Group performance in the forthcoming quarter; coupled with the continuing contribution from existing order book as well as steady performance from the associated companies, the Group is expected to better performed in 2002 as compared to last year.
</a:t>
          </a:r>
        </a:p>
      </xdr:txBody>
    </xdr:sp>
    <xdr:clientData/>
  </xdr:twoCellAnchor>
  <xdr:twoCellAnchor>
    <xdr:from>
      <xdr:col>1</xdr:col>
      <xdr:colOff>28575</xdr:colOff>
      <xdr:row>268</xdr:row>
      <xdr:rowOff>85725</xdr:rowOff>
    </xdr:from>
    <xdr:to>
      <xdr:col>9</xdr:col>
      <xdr:colOff>800100</xdr:colOff>
      <xdr:row>271</xdr:row>
      <xdr:rowOff>0</xdr:rowOff>
    </xdr:to>
    <xdr:sp>
      <xdr:nvSpPr>
        <xdr:cNvPr id="39" name="TextBox 87"/>
        <xdr:cNvSpPr txBox="1">
          <a:spLocks noChangeArrowheads="1"/>
        </xdr:cNvSpPr>
      </xdr:nvSpPr>
      <xdr:spPr>
        <a:xfrm>
          <a:off x="466725" y="54140100"/>
          <a:ext cx="6543675" cy="514350"/>
        </a:xfrm>
        <a:prstGeom prst="rect">
          <a:avLst/>
        </a:prstGeom>
        <a:solidFill>
          <a:srgbClr val="FFFFFF"/>
        </a:solidFill>
        <a:ln w="9525" cmpd="sng">
          <a:noFill/>
        </a:ln>
      </xdr:spPr>
      <xdr:txBody>
        <a:bodyPr vertOverflow="clip" wrap="square"/>
        <a:p>
          <a:pPr algn="just">
            <a:defRPr/>
          </a:pPr>
          <a:r>
            <a:rPr lang="en-US" cap="none" sz="1200" b="0" i="0" u="none" baseline="0"/>
            <a:t>The Directors do not declare  any dividend for the financial quarter under review.</a:t>
          </a:r>
        </a:p>
      </xdr:txBody>
    </xdr:sp>
    <xdr:clientData/>
  </xdr:twoCellAnchor>
  <xdr:twoCellAnchor>
    <xdr:from>
      <xdr:col>1</xdr:col>
      <xdr:colOff>47625</xdr:colOff>
      <xdr:row>181</xdr:row>
      <xdr:rowOff>38100</xdr:rowOff>
    </xdr:from>
    <xdr:to>
      <xdr:col>9</xdr:col>
      <xdr:colOff>904875</xdr:colOff>
      <xdr:row>186</xdr:row>
      <xdr:rowOff>0</xdr:rowOff>
    </xdr:to>
    <xdr:sp>
      <xdr:nvSpPr>
        <xdr:cNvPr id="40" name="TextBox 90"/>
        <xdr:cNvSpPr txBox="1">
          <a:spLocks noChangeArrowheads="1"/>
        </xdr:cNvSpPr>
      </xdr:nvSpPr>
      <xdr:spPr>
        <a:xfrm>
          <a:off x="485775" y="36242625"/>
          <a:ext cx="6629400" cy="962025"/>
        </a:xfrm>
        <a:prstGeom prst="rect">
          <a:avLst/>
        </a:prstGeom>
        <a:solidFill>
          <a:srgbClr val="FFFFFF"/>
        </a:solidFill>
        <a:ln w="9525" cmpd="sng">
          <a:noFill/>
        </a:ln>
      </xdr:spPr>
      <xdr:txBody>
        <a:bodyPr vertOverflow="clip" wrap="square"/>
        <a:p>
          <a:pPr algn="just">
            <a:defRPr/>
          </a:pPr>
          <a:r>
            <a:rPr lang="en-US" cap="none" sz="1200" b="0" i="0" u="none" baseline="0"/>
            <a:t>The Group effective tax rate is higher than the prima facie tax rate as the tax charge relates to the tax on profits of certain subsidiaries which cannot be set-off against losses of other subsidiaries for tax purposes as group relief is not available and higher tax rate in overseas subsidiary.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workbookViewId="0" topLeftCell="A32">
      <selection activeCell="G29" sqref="G29"/>
    </sheetView>
  </sheetViews>
  <sheetFormatPr defaultColWidth="9.140625" defaultRowHeight="12.75"/>
  <cols>
    <col min="1" max="1" width="4.7109375" style="37" customWidth="1"/>
    <col min="2" max="2" width="2.57421875" style="12" customWidth="1"/>
    <col min="3" max="3" width="23.28125" style="12" customWidth="1"/>
    <col min="4" max="4" width="7.8515625" style="12" customWidth="1"/>
    <col min="5" max="5" width="3.421875" style="12" customWidth="1"/>
    <col min="6" max="6" width="14.421875" style="12" customWidth="1"/>
    <col min="7" max="7" width="14.8515625" style="40" customWidth="1"/>
    <col min="8" max="8" width="1.8515625" style="28" customWidth="1"/>
    <col min="9" max="9" width="13.7109375" style="40" customWidth="1"/>
    <col min="10" max="13" width="0" style="12" hidden="1" customWidth="1"/>
    <col min="14" max="14" width="14.421875" style="12" customWidth="1"/>
    <col min="15" max="15" width="11.8515625" style="12" customWidth="1"/>
    <col min="16" max="16384" width="7.8515625" style="12" customWidth="1"/>
  </cols>
  <sheetData>
    <row r="1" spans="1:12" ht="15.75">
      <c r="A1" s="150" t="s">
        <v>0</v>
      </c>
      <c r="B1" s="150"/>
      <c r="C1" s="150"/>
      <c r="D1" s="150"/>
      <c r="E1" s="150"/>
      <c r="F1" s="150"/>
      <c r="G1" s="150"/>
      <c r="H1" s="150"/>
      <c r="I1" s="150"/>
      <c r="J1" s="150"/>
      <c r="K1" s="150"/>
      <c r="L1" s="150"/>
    </row>
    <row r="2" spans="1:12" ht="15.75">
      <c r="A2" s="150" t="s">
        <v>1</v>
      </c>
      <c r="B2" s="150"/>
      <c r="C2" s="150"/>
      <c r="D2" s="150"/>
      <c r="E2" s="150"/>
      <c r="F2" s="150"/>
      <c r="G2" s="150"/>
      <c r="H2" s="150"/>
      <c r="I2" s="150"/>
      <c r="J2" s="150"/>
      <c r="K2" s="150"/>
      <c r="L2" s="150"/>
    </row>
    <row r="3" spans="1:12" ht="15.75">
      <c r="A3" s="150" t="s">
        <v>2</v>
      </c>
      <c r="B3" s="150"/>
      <c r="C3" s="150"/>
      <c r="D3" s="150"/>
      <c r="E3" s="150"/>
      <c r="F3" s="150"/>
      <c r="G3" s="150"/>
      <c r="H3" s="150"/>
      <c r="I3" s="150"/>
      <c r="J3" s="150"/>
      <c r="K3" s="150"/>
      <c r="L3" s="150"/>
    </row>
    <row r="4" spans="1:9" ht="15.75">
      <c r="A4" s="12"/>
      <c r="G4" s="12"/>
      <c r="H4" s="12"/>
      <c r="I4" s="12"/>
    </row>
    <row r="5" spans="1:12" ht="15.75">
      <c r="A5" s="150" t="s">
        <v>3</v>
      </c>
      <c r="B5" s="150"/>
      <c r="C5" s="150"/>
      <c r="D5" s="150"/>
      <c r="E5" s="150"/>
      <c r="F5" s="150"/>
      <c r="G5" s="150"/>
      <c r="H5" s="150"/>
      <c r="I5" s="150"/>
      <c r="J5" s="150"/>
      <c r="K5" s="150"/>
      <c r="L5" s="150"/>
    </row>
    <row r="6" spans="1:12" ht="15.75">
      <c r="A6" s="150" t="s">
        <v>98</v>
      </c>
      <c r="B6" s="150"/>
      <c r="C6" s="150"/>
      <c r="D6" s="150"/>
      <c r="E6" s="150"/>
      <c r="F6" s="150"/>
      <c r="G6" s="150"/>
      <c r="H6" s="150"/>
      <c r="I6" s="150"/>
      <c r="J6" s="150"/>
      <c r="K6" s="150"/>
      <c r="L6" s="150"/>
    </row>
    <row r="7" spans="1:9" ht="15.75">
      <c r="A7" s="12"/>
      <c r="G7" s="12"/>
      <c r="H7" s="12"/>
      <c r="I7" s="12"/>
    </row>
    <row r="8" spans="1:12" ht="15.75">
      <c r="A8" s="150" t="s">
        <v>109</v>
      </c>
      <c r="B8" s="150"/>
      <c r="C8" s="150"/>
      <c r="D8" s="150"/>
      <c r="E8" s="150"/>
      <c r="F8" s="150"/>
      <c r="G8" s="150"/>
      <c r="H8" s="150"/>
      <c r="I8" s="150"/>
      <c r="J8" s="150"/>
      <c r="K8" s="150"/>
      <c r="L8" s="150"/>
    </row>
    <row r="9" spans="1:11" ht="15.75">
      <c r="A9" s="29"/>
      <c r="B9" s="29"/>
      <c r="C9" s="29"/>
      <c r="D9" s="29"/>
      <c r="E9" s="29"/>
      <c r="F9" s="29"/>
      <c r="H9" s="56"/>
      <c r="J9" s="29"/>
      <c r="K9" s="29"/>
    </row>
    <row r="10" spans="7:9" ht="15.75">
      <c r="G10" s="109" t="s">
        <v>90</v>
      </c>
      <c r="I10" s="109" t="s">
        <v>89</v>
      </c>
    </row>
    <row r="11" spans="7:9" ht="15.75">
      <c r="G11" s="110" t="s">
        <v>88</v>
      </c>
      <c r="H11" s="44"/>
      <c r="I11" s="110" t="s">
        <v>88</v>
      </c>
    </row>
    <row r="12" spans="7:9" ht="15.75">
      <c r="G12" s="123" t="s">
        <v>100</v>
      </c>
      <c r="H12" s="50"/>
      <c r="I12" s="103" t="s">
        <v>93</v>
      </c>
    </row>
    <row r="13" spans="7:9" ht="15.75">
      <c r="G13" s="124" t="s">
        <v>5</v>
      </c>
      <c r="H13" s="49"/>
      <c r="I13" s="124" t="str">
        <f>G13</f>
        <v>RM'000</v>
      </c>
    </row>
    <row r="14" spans="7:8" ht="15.75">
      <c r="G14" s="63"/>
      <c r="H14" s="62"/>
    </row>
    <row r="15" spans="1:9" ht="15.75">
      <c r="A15" s="12" t="s">
        <v>87</v>
      </c>
      <c r="G15" s="47">
        <v>244774</v>
      </c>
      <c r="I15" s="47">
        <v>254285</v>
      </c>
    </row>
    <row r="16" spans="1:9" ht="15.75">
      <c r="A16" s="12" t="s">
        <v>111</v>
      </c>
      <c r="G16" s="46">
        <v>74732</v>
      </c>
      <c r="I16" s="46">
        <v>62184</v>
      </c>
    </row>
    <row r="17" spans="1:9" ht="15.75">
      <c r="A17" s="12" t="s">
        <v>110</v>
      </c>
      <c r="G17" s="46">
        <v>483</v>
      </c>
      <c r="I17" s="46">
        <v>475</v>
      </c>
    </row>
    <row r="18" spans="1:9" ht="15.75">
      <c r="A18" s="12" t="s">
        <v>86</v>
      </c>
      <c r="G18" s="46">
        <f>18408+1606+17608</f>
        <v>37622</v>
      </c>
      <c r="I18" s="46">
        <f>1791+1703+24588+4824</f>
        <v>32906</v>
      </c>
    </row>
    <row r="19" spans="1:9" ht="15.75">
      <c r="A19" s="12" t="s">
        <v>94</v>
      </c>
      <c r="G19" s="46">
        <v>10000</v>
      </c>
      <c r="I19" s="46">
        <v>10000</v>
      </c>
    </row>
    <row r="20" spans="1:9" ht="15.75">
      <c r="A20" s="12"/>
      <c r="G20" s="45">
        <f>SUM(G15:G19)</f>
        <v>367611</v>
      </c>
      <c r="I20" s="45">
        <f>SUM(I15:I19)</f>
        <v>359850</v>
      </c>
    </row>
    <row r="21" ht="15.75">
      <c r="A21" s="12"/>
    </row>
    <row r="22" ht="15.75">
      <c r="A22" s="12" t="s">
        <v>85</v>
      </c>
    </row>
    <row r="23" spans="1:9" ht="15.75">
      <c r="A23" s="12"/>
      <c r="B23" s="12" t="s">
        <v>84</v>
      </c>
      <c r="G23" s="47">
        <v>81616</v>
      </c>
      <c r="I23" s="47">
        <v>69157</v>
      </c>
    </row>
    <row r="24" spans="1:9" ht="15.75">
      <c r="A24" s="12"/>
      <c r="B24" s="12" t="s">
        <v>120</v>
      </c>
      <c r="G24" s="46">
        <v>0</v>
      </c>
      <c r="I24" s="46">
        <v>17107</v>
      </c>
    </row>
    <row r="25" spans="1:9" ht="15.75">
      <c r="A25" s="12"/>
      <c r="B25" s="12" t="s">
        <v>220</v>
      </c>
      <c r="G25" s="46">
        <v>7932</v>
      </c>
      <c r="I25" s="46">
        <v>5354</v>
      </c>
    </row>
    <row r="26" spans="1:9" ht="15.75">
      <c r="A26" s="12"/>
      <c r="B26" s="12" t="s">
        <v>121</v>
      </c>
      <c r="G26" s="46">
        <v>79117</v>
      </c>
      <c r="I26" s="46">
        <v>68055</v>
      </c>
    </row>
    <row r="27" spans="1:9" ht="15.75">
      <c r="A27" s="12"/>
      <c r="B27" s="12" t="s">
        <v>189</v>
      </c>
      <c r="G27" s="46">
        <v>301311</v>
      </c>
      <c r="I27" s="46">
        <f>303226</f>
        <v>303226</v>
      </c>
    </row>
    <row r="28" spans="1:9" ht="15.75">
      <c r="A28" s="12"/>
      <c r="B28" s="12" t="s">
        <v>83</v>
      </c>
      <c r="G28" s="46">
        <f>778+40321</f>
        <v>41099</v>
      </c>
      <c r="I28" s="46">
        <v>43140</v>
      </c>
    </row>
    <row r="29" spans="1:9" ht="15.75">
      <c r="A29" s="12"/>
      <c r="G29" s="45">
        <f>SUM(G23:G28)</f>
        <v>511075</v>
      </c>
      <c r="I29" s="45">
        <f>SUM(I23:I28)</f>
        <v>506039</v>
      </c>
    </row>
    <row r="30" spans="1:9" ht="15.75">
      <c r="A30" s="12" t="s">
        <v>82</v>
      </c>
      <c r="G30" s="48"/>
      <c r="I30" s="48"/>
    </row>
    <row r="31" spans="1:9" ht="15.75">
      <c r="A31" s="12"/>
      <c r="B31" s="12" t="s">
        <v>122</v>
      </c>
      <c r="G31" s="47">
        <v>72479</v>
      </c>
      <c r="I31" s="47">
        <v>83460</v>
      </c>
    </row>
    <row r="32" spans="1:9" ht="15.75">
      <c r="A32" s="12"/>
      <c r="B32" s="12" t="s">
        <v>190</v>
      </c>
      <c r="G32" s="46">
        <f>73864+222694+42138+3934</f>
        <v>342630</v>
      </c>
      <c r="I32" s="46">
        <f>253756+2635+15189+1018</f>
        <v>272598</v>
      </c>
    </row>
    <row r="33" spans="1:10" ht="15.75">
      <c r="A33" s="12"/>
      <c r="B33" s="12" t="s">
        <v>123</v>
      </c>
      <c r="G33" s="46">
        <f>117+128846+15137</f>
        <v>144100</v>
      </c>
      <c r="I33" s="46">
        <v>200171</v>
      </c>
      <c r="J33" s="12" t="s">
        <v>81</v>
      </c>
    </row>
    <row r="34" spans="1:9" ht="15.75">
      <c r="A34" s="12"/>
      <c r="B34" s="12" t="s">
        <v>124</v>
      </c>
      <c r="G34" s="46">
        <v>6738</v>
      </c>
      <c r="I34" s="46">
        <v>2494</v>
      </c>
    </row>
    <row r="35" spans="1:9" ht="15.75">
      <c r="A35" s="12"/>
      <c r="B35" s="12" t="s">
        <v>191</v>
      </c>
      <c r="G35" s="46">
        <v>5106</v>
      </c>
      <c r="I35" s="46">
        <v>5875</v>
      </c>
    </row>
    <row r="36" spans="1:9" ht="15.75">
      <c r="A36" s="12"/>
      <c r="G36" s="45">
        <f>SUM(G31:G35)</f>
        <v>571053</v>
      </c>
      <c r="I36" s="45">
        <f>SUM(I31:I35)</f>
        <v>564598</v>
      </c>
    </row>
    <row r="37" spans="1:9" ht="6.75" customHeight="1">
      <c r="A37" s="12"/>
      <c r="G37" s="44"/>
      <c r="I37" s="44"/>
    </row>
    <row r="38" spans="1:9" ht="15.75">
      <c r="A38" s="12" t="s">
        <v>95</v>
      </c>
      <c r="G38" s="40">
        <f>G29-G36</f>
        <v>-59978</v>
      </c>
      <c r="I38" s="40">
        <f>I29-I36</f>
        <v>-58559</v>
      </c>
    </row>
    <row r="39" ht="4.5" customHeight="1">
      <c r="A39" s="12"/>
    </row>
    <row r="40" spans="1:9" ht="16.5" thickBot="1">
      <c r="A40" s="12"/>
      <c r="G40" s="43">
        <f>G38+SUM(G15:G19)</f>
        <v>307633</v>
      </c>
      <c r="I40" s="43">
        <f>I38+SUM(I15:I19)</f>
        <v>301291</v>
      </c>
    </row>
    <row r="41" ht="4.5" customHeight="1">
      <c r="A41" s="12"/>
    </row>
    <row r="42" ht="15.75">
      <c r="A42" s="12" t="s">
        <v>125</v>
      </c>
    </row>
    <row r="43" spans="1:9" ht="15.75">
      <c r="A43" s="12" t="s">
        <v>80</v>
      </c>
      <c r="G43" s="47">
        <v>143087</v>
      </c>
      <c r="I43" s="47">
        <v>143067</v>
      </c>
    </row>
    <row r="44" spans="1:9" ht="15.75">
      <c r="A44" s="12" t="s">
        <v>79</v>
      </c>
      <c r="G44" s="73">
        <f>29584+5066+4511+51248</f>
        <v>90409</v>
      </c>
      <c r="I44" s="73">
        <v>82657</v>
      </c>
    </row>
    <row r="45" spans="1:9" ht="15.75">
      <c r="A45" s="12"/>
      <c r="G45" s="40">
        <f>SUM(G43:G44)</f>
        <v>233496</v>
      </c>
      <c r="I45" s="40">
        <f>SUM(I43:I44)</f>
        <v>225724</v>
      </c>
    </row>
    <row r="46" spans="1:9" ht="15.75">
      <c r="A46" s="12" t="s">
        <v>78</v>
      </c>
      <c r="G46" s="40">
        <v>11512</v>
      </c>
      <c r="I46" s="40">
        <v>7046</v>
      </c>
    </row>
    <row r="47" spans="1:9" ht="15.75">
      <c r="A47" s="12" t="s">
        <v>119</v>
      </c>
      <c r="G47" s="40">
        <v>6536</v>
      </c>
      <c r="I47" s="40">
        <v>6536</v>
      </c>
    </row>
    <row r="48" spans="1:9" ht="15.75">
      <c r="A48" s="12" t="s">
        <v>77</v>
      </c>
      <c r="G48" s="40">
        <f>37777+5577</f>
        <v>43354</v>
      </c>
      <c r="I48" s="40">
        <v>49639</v>
      </c>
    </row>
    <row r="49" spans="1:9" ht="15.75">
      <c r="A49" s="12" t="s">
        <v>76</v>
      </c>
      <c r="G49" s="40">
        <v>12735</v>
      </c>
      <c r="I49" s="40">
        <v>12346</v>
      </c>
    </row>
    <row r="50" spans="1:9" ht="16.5" thickBot="1">
      <c r="A50" s="12"/>
      <c r="G50" s="43">
        <f>SUM(G45:G49)</f>
        <v>307633</v>
      </c>
      <c r="I50" s="43">
        <f>SUM(I45:I49)</f>
        <v>301291</v>
      </c>
    </row>
    <row r="51" spans="1:9" ht="15.75">
      <c r="A51" s="12"/>
      <c r="G51" s="41"/>
      <c r="H51" s="41"/>
      <c r="I51" s="41"/>
    </row>
    <row r="52" spans="1:9" ht="15.75">
      <c r="A52" s="12"/>
      <c r="G52" s="41"/>
      <c r="H52" s="41"/>
      <c r="I52" s="41"/>
    </row>
    <row r="53" spans="1:9" ht="15.75">
      <c r="A53" s="12"/>
      <c r="G53" s="41"/>
      <c r="H53" s="41"/>
      <c r="I53" s="41"/>
    </row>
  </sheetData>
  <mergeCells count="6">
    <mergeCell ref="A6:L6"/>
    <mergeCell ref="A8:L8"/>
    <mergeCell ref="A1:L1"/>
    <mergeCell ref="A2:L2"/>
    <mergeCell ref="A3:L3"/>
    <mergeCell ref="A5:L5"/>
  </mergeCells>
  <printOptions horizontalCentered="1"/>
  <pageMargins left="0.3937007874015748" right="0.3937007874015748" top="0.2362204724409449" bottom="0.2755905511811024" header="0.5118110236220472"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42"/>
  <sheetViews>
    <sheetView zoomScale="90" zoomScaleNormal="90" workbookViewId="0" topLeftCell="B11">
      <selection activeCell="I25" sqref="I25"/>
    </sheetView>
  </sheetViews>
  <sheetFormatPr defaultColWidth="8.28125" defaultRowHeight="16.5" customHeight="1"/>
  <cols>
    <col min="1" max="1" width="4.7109375" style="12" customWidth="1"/>
    <col min="2" max="2" width="4.7109375" style="29" customWidth="1"/>
    <col min="3" max="3" width="17.140625" style="37" customWidth="1"/>
    <col min="4" max="4" width="4.140625" style="12" customWidth="1"/>
    <col min="5" max="5" width="13.57421875" style="44" customWidth="1"/>
    <col min="6" max="6" width="1.28515625" style="44" customWidth="1"/>
    <col min="7" max="7" width="13.57421875" style="61" customWidth="1"/>
    <col min="8" max="8" width="4.7109375" style="40" customWidth="1"/>
    <col min="9" max="9" width="12.140625" style="12" customWidth="1"/>
    <col min="10" max="10" width="1.1484375" style="12" customWidth="1"/>
    <col min="11" max="11" width="12.140625" style="12" customWidth="1"/>
    <col min="12" max="12" width="4.7109375" style="12" customWidth="1"/>
    <col min="13" max="13" width="15.28125" style="12" customWidth="1"/>
    <col min="14" max="14" width="14.00390625" style="12" customWidth="1"/>
    <col min="15" max="15" width="17.8515625" style="12" customWidth="1"/>
    <col min="16" max="16384" width="8.28125" style="12" customWidth="1"/>
  </cols>
  <sheetData>
    <row r="1" spans="1:12" s="13" customFormat="1" ht="15.75">
      <c r="A1" s="150" t="s">
        <v>0</v>
      </c>
      <c r="B1" s="150"/>
      <c r="C1" s="150"/>
      <c r="D1" s="150"/>
      <c r="E1" s="150"/>
      <c r="F1" s="150"/>
      <c r="G1" s="150"/>
      <c r="H1" s="150"/>
      <c r="I1" s="150"/>
      <c r="J1" s="150"/>
      <c r="K1" s="150"/>
      <c r="L1" s="150"/>
    </row>
    <row r="2" spans="1:12" s="13" customFormat="1" ht="15.75">
      <c r="A2" s="150" t="s">
        <v>1</v>
      </c>
      <c r="B2" s="150"/>
      <c r="C2" s="150"/>
      <c r="D2" s="150"/>
      <c r="E2" s="150"/>
      <c r="F2" s="150"/>
      <c r="G2" s="150"/>
      <c r="H2" s="150"/>
      <c r="I2" s="150"/>
      <c r="J2" s="150"/>
      <c r="K2" s="150"/>
      <c r="L2" s="150"/>
    </row>
    <row r="3" spans="1:12" s="13" customFormat="1" ht="15.75">
      <c r="A3" s="150" t="s">
        <v>2</v>
      </c>
      <c r="B3" s="150"/>
      <c r="C3" s="150"/>
      <c r="D3" s="150"/>
      <c r="E3" s="150"/>
      <c r="F3" s="150"/>
      <c r="G3" s="150"/>
      <c r="H3" s="150"/>
      <c r="I3" s="150"/>
      <c r="J3" s="150"/>
      <c r="K3" s="150"/>
      <c r="L3" s="150"/>
    </row>
    <row r="4" spans="1:11" s="13" customFormat="1" ht="15.75">
      <c r="A4" s="12"/>
      <c r="B4" s="12"/>
      <c r="C4" s="12"/>
      <c r="D4" s="12"/>
      <c r="E4" s="12"/>
      <c r="F4" s="12"/>
      <c r="G4" s="12"/>
      <c r="H4" s="12"/>
      <c r="I4" s="12"/>
      <c r="J4" s="12"/>
      <c r="K4" s="12"/>
    </row>
    <row r="5" spans="1:12" s="13" customFormat="1" ht="15.75">
      <c r="A5" s="150" t="s">
        <v>3</v>
      </c>
      <c r="B5" s="150"/>
      <c r="C5" s="150"/>
      <c r="D5" s="150"/>
      <c r="E5" s="150"/>
      <c r="F5" s="150"/>
      <c r="G5" s="150"/>
      <c r="H5" s="150"/>
      <c r="I5" s="150"/>
      <c r="J5" s="150"/>
      <c r="K5" s="150"/>
      <c r="L5" s="150"/>
    </row>
    <row r="6" spans="1:12" s="13" customFormat="1" ht="15.75">
      <c r="A6" s="150" t="s">
        <v>98</v>
      </c>
      <c r="B6" s="150"/>
      <c r="C6" s="150"/>
      <c r="D6" s="150"/>
      <c r="E6" s="150"/>
      <c r="F6" s="150"/>
      <c r="G6" s="150"/>
      <c r="H6" s="150"/>
      <c r="I6" s="150"/>
      <c r="J6" s="150"/>
      <c r="K6" s="150"/>
      <c r="L6" s="150"/>
    </row>
    <row r="7" spans="1:11" s="13" customFormat="1" ht="15.75">
      <c r="A7" s="12"/>
      <c r="B7" s="12"/>
      <c r="C7" s="12"/>
      <c r="D7" s="12"/>
      <c r="E7" s="12"/>
      <c r="F7" s="12"/>
      <c r="G7" s="12"/>
      <c r="H7" s="12"/>
      <c r="I7" s="12"/>
      <c r="J7" s="12"/>
      <c r="K7" s="12"/>
    </row>
    <row r="8" spans="1:12" s="13" customFormat="1" ht="15.75">
      <c r="A8" s="150" t="s">
        <v>99</v>
      </c>
      <c r="B8" s="150"/>
      <c r="C8" s="150"/>
      <c r="D8" s="150"/>
      <c r="E8" s="150"/>
      <c r="F8" s="150"/>
      <c r="G8" s="150"/>
      <c r="H8" s="150"/>
      <c r="I8" s="150"/>
      <c r="J8" s="150"/>
      <c r="K8" s="150"/>
      <c r="L8" s="150"/>
    </row>
    <row r="9" spans="1:11" ht="15.75">
      <c r="A9" s="55"/>
      <c r="B9" s="51"/>
      <c r="C9" s="55"/>
      <c r="D9" s="55"/>
      <c r="G9" s="44"/>
      <c r="H9" s="44"/>
      <c r="I9" s="40"/>
      <c r="J9" s="40"/>
      <c r="K9" s="40"/>
    </row>
    <row r="10" spans="5:11" ht="15.75">
      <c r="E10" s="117"/>
      <c r="F10" s="118" t="s">
        <v>200</v>
      </c>
      <c r="G10" s="119"/>
      <c r="H10" s="28"/>
      <c r="I10" s="117"/>
      <c r="J10" s="118" t="s">
        <v>201</v>
      </c>
      <c r="K10" s="119"/>
    </row>
    <row r="11" spans="5:11" ht="15.75">
      <c r="E11" s="120" t="s">
        <v>100</v>
      </c>
      <c r="F11" s="57"/>
      <c r="G11" s="122" t="s">
        <v>101</v>
      </c>
      <c r="H11" s="57"/>
      <c r="I11" s="109" t="str">
        <f>E11</f>
        <v>30-9-2002</v>
      </c>
      <c r="J11" s="40"/>
      <c r="K11" s="109" t="str">
        <f>G11</f>
        <v>30-9-2001</v>
      </c>
    </row>
    <row r="12" spans="5:11" ht="15.75">
      <c r="E12" s="121" t="s">
        <v>5</v>
      </c>
      <c r="F12" s="58"/>
      <c r="G12" s="111" t="str">
        <f>E12</f>
        <v>RM'000</v>
      </c>
      <c r="H12" s="58"/>
      <c r="I12" s="111" t="str">
        <f>G12</f>
        <v>RM'000</v>
      </c>
      <c r="J12" s="40"/>
      <c r="K12" s="111" t="str">
        <f>I12</f>
        <v>RM'000</v>
      </c>
    </row>
    <row r="13" spans="5:11" ht="15.75">
      <c r="E13" s="58"/>
      <c r="F13" s="58"/>
      <c r="G13" s="44"/>
      <c r="H13" s="58"/>
      <c r="I13" s="40"/>
      <c r="J13" s="40"/>
      <c r="K13" s="40"/>
    </row>
    <row r="14" spans="1:11" ht="15.75">
      <c r="A14" s="12" t="s">
        <v>92</v>
      </c>
      <c r="B14" s="59"/>
      <c r="C14" s="60"/>
      <c r="E14" s="47">
        <v>169551</v>
      </c>
      <c r="G14" s="35">
        <v>125463</v>
      </c>
      <c r="H14" s="58"/>
      <c r="I14" s="116">
        <v>481604</v>
      </c>
      <c r="J14" s="58"/>
      <c r="K14" s="35">
        <v>389855</v>
      </c>
    </row>
    <row r="15" spans="1:11" ht="15.75">
      <c r="A15" s="12" t="s">
        <v>108</v>
      </c>
      <c r="B15" s="59"/>
      <c r="C15" s="60"/>
      <c r="E15" s="46">
        <f>-139880-26226+3323-2</f>
        <v>-162785</v>
      </c>
      <c r="G15" s="115">
        <v>-132494</v>
      </c>
      <c r="I15" s="18">
        <f>-413086-12092-22224-9069-427-11553</f>
        <v>-468451</v>
      </c>
      <c r="K15" s="18">
        <v>-396588</v>
      </c>
    </row>
    <row r="16" spans="1:11" ht="15.75">
      <c r="A16" s="12" t="s">
        <v>102</v>
      </c>
      <c r="C16" s="60"/>
      <c r="E16" s="113">
        <f>4820-12-2159-1927+62</f>
        <v>784</v>
      </c>
      <c r="F16" s="58"/>
      <c r="G16" s="68">
        <v>3937</v>
      </c>
      <c r="H16" s="58"/>
      <c r="I16" s="68">
        <f>8160+284-88</f>
        <v>8356</v>
      </c>
      <c r="K16" s="68">
        <v>6395</v>
      </c>
    </row>
    <row r="17" spans="1:11" ht="15.75">
      <c r="A17" s="12" t="s">
        <v>161</v>
      </c>
      <c r="C17" s="60"/>
      <c r="E17" s="18">
        <f>SUM(E14:E16)</f>
        <v>7550</v>
      </c>
      <c r="F17" s="58"/>
      <c r="G17" s="18">
        <f>SUM(G14:G16)</f>
        <v>-3094</v>
      </c>
      <c r="H17" s="58"/>
      <c r="I17" s="18">
        <f>SUM(I14:I16)</f>
        <v>21509</v>
      </c>
      <c r="K17" s="18">
        <f>SUM(K14:K16)</f>
        <v>-338</v>
      </c>
    </row>
    <row r="18" spans="1:11" ht="15.75">
      <c r="A18" s="12" t="s">
        <v>91</v>
      </c>
      <c r="C18" s="60"/>
      <c r="E18" s="114">
        <v>-3323</v>
      </c>
      <c r="F18" s="58"/>
      <c r="G18" s="18">
        <v>-3090</v>
      </c>
      <c r="H18" s="58"/>
      <c r="I18" s="18">
        <f>-11133-499+55</f>
        <v>-11577</v>
      </c>
      <c r="K18" s="18">
        <v>-11700</v>
      </c>
    </row>
    <row r="19" spans="1:11" ht="15.75">
      <c r="A19" s="12" t="s">
        <v>139</v>
      </c>
      <c r="C19" s="60"/>
      <c r="E19" s="114">
        <v>2010</v>
      </c>
      <c r="F19" s="58"/>
      <c r="G19" s="18">
        <v>4071</v>
      </c>
      <c r="H19" s="58"/>
      <c r="I19" s="18">
        <v>11078</v>
      </c>
      <c r="K19" s="18">
        <v>10006</v>
      </c>
    </row>
    <row r="20" spans="1:11" ht="15.75">
      <c r="A20" s="12" t="s">
        <v>217</v>
      </c>
      <c r="C20" s="60"/>
      <c r="E20" s="113">
        <v>549</v>
      </c>
      <c r="F20" s="58"/>
      <c r="G20" s="68">
        <v>770</v>
      </c>
      <c r="H20" s="58"/>
      <c r="I20" s="68">
        <v>1698</v>
      </c>
      <c r="K20" s="68">
        <v>2927</v>
      </c>
    </row>
    <row r="21" spans="1:11" ht="15.75">
      <c r="A21" s="12" t="s">
        <v>103</v>
      </c>
      <c r="C21" s="12"/>
      <c r="E21" s="18">
        <f>SUM(E17:E20)</f>
        <v>6786</v>
      </c>
      <c r="G21" s="18">
        <f>SUM(G17:G20)</f>
        <v>-1343</v>
      </c>
      <c r="I21" s="18">
        <f>SUM(I17:I20)</f>
        <v>22708</v>
      </c>
      <c r="K21" s="18">
        <f>SUM(K17:K20)</f>
        <v>895</v>
      </c>
    </row>
    <row r="22" spans="1:11" ht="15.75">
      <c r="A22" s="12" t="s">
        <v>104</v>
      </c>
      <c r="C22" s="12"/>
      <c r="E22" s="73">
        <v>-3366</v>
      </c>
      <c r="G22" s="68">
        <v>-143</v>
      </c>
      <c r="I22" s="68">
        <v>-10119</v>
      </c>
      <c r="K22" s="68">
        <v>-2333</v>
      </c>
    </row>
    <row r="23" spans="1:11" ht="15.75">
      <c r="A23" s="12" t="s">
        <v>105</v>
      </c>
      <c r="C23" s="12"/>
      <c r="E23" s="18">
        <f>SUM(E21:E22)</f>
        <v>3420</v>
      </c>
      <c r="G23" s="18">
        <f>SUM(G21:G22)</f>
        <v>-1486</v>
      </c>
      <c r="I23" s="18">
        <f>SUM(I21:I22)</f>
        <v>12589</v>
      </c>
      <c r="K23" s="18">
        <f>SUM(K21:K22)</f>
        <v>-1438</v>
      </c>
    </row>
    <row r="24" spans="1:11" ht="15.75">
      <c r="A24" s="12" t="s">
        <v>106</v>
      </c>
      <c r="C24" s="12"/>
      <c r="E24" s="46">
        <v>-1505</v>
      </c>
      <c r="G24" s="18">
        <v>-1400</v>
      </c>
      <c r="I24" s="18">
        <v>-4267</v>
      </c>
      <c r="K24" s="18">
        <v>-3083</v>
      </c>
    </row>
    <row r="25" spans="1:11" ht="16.5" thickBot="1">
      <c r="A25" s="12" t="s">
        <v>162</v>
      </c>
      <c r="C25" s="12"/>
      <c r="E25" s="34">
        <f>SUM(E23:E24)</f>
        <v>1915</v>
      </c>
      <c r="G25" s="34">
        <f>SUM(G23:G24)</f>
        <v>-2886</v>
      </c>
      <c r="I25" s="34">
        <f>SUM(I23:I24)</f>
        <v>8322</v>
      </c>
      <c r="K25" s="34">
        <f>SUM(K23:K24)</f>
        <v>-4521</v>
      </c>
    </row>
    <row r="26" spans="3:7" ht="15.75">
      <c r="C26" s="12"/>
      <c r="G26" s="12"/>
    </row>
    <row r="27" spans="1:11" ht="15.75">
      <c r="A27" s="12" t="s">
        <v>107</v>
      </c>
      <c r="C27" s="37" t="s">
        <v>218</v>
      </c>
      <c r="E27" s="94">
        <f>+E25/143083.531*100</f>
        <v>1.3383790479702378</v>
      </c>
      <c r="G27" s="94">
        <f>+G25/143083.531*100</f>
        <v>-2.017003620074207</v>
      </c>
      <c r="I27" s="64">
        <f>+I25/143078.262*100</f>
        <v>5.816397182683139</v>
      </c>
      <c r="K27" s="64">
        <f>+K25/143078.262*100</f>
        <v>-3.159809139979629</v>
      </c>
    </row>
    <row r="28" spans="3:11" ht="15.75">
      <c r="C28" s="37" t="s">
        <v>243</v>
      </c>
      <c r="E28" s="94"/>
      <c r="G28" s="64"/>
      <c r="I28" s="64"/>
      <c r="K28" s="64"/>
    </row>
    <row r="29" spans="3:11" ht="15.75">
      <c r="C29" s="37" t="s">
        <v>244</v>
      </c>
      <c r="E29" s="94"/>
      <c r="G29" s="64"/>
      <c r="I29" s="64"/>
      <c r="K29" s="64"/>
    </row>
    <row r="30" spans="5:11" ht="15.75">
      <c r="E30" s="94"/>
      <c r="G30" s="64"/>
      <c r="I30" s="64"/>
      <c r="K30" s="64"/>
    </row>
    <row r="31" spans="3:11" ht="15.75">
      <c r="C31" s="37" t="s">
        <v>219</v>
      </c>
      <c r="E31" s="44" t="s">
        <v>163</v>
      </c>
      <c r="G31" s="44" t="s">
        <v>163</v>
      </c>
      <c r="I31" s="44" t="s">
        <v>163</v>
      </c>
      <c r="K31" s="44" t="s">
        <v>163</v>
      </c>
    </row>
    <row r="32" spans="3:7" ht="15.75">
      <c r="C32" s="42"/>
      <c r="G32" s="12"/>
    </row>
    <row r="33" spans="3:7" ht="15.75">
      <c r="C33" s="42"/>
      <c r="G33" s="12"/>
    </row>
    <row r="34" spans="3:7" ht="15.75">
      <c r="C34" s="42"/>
      <c r="G34" s="12"/>
    </row>
    <row r="35" spans="3:7" ht="15.75">
      <c r="C35" s="42"/>
      <c r="G35" s="12"/>
    </row>
    <row r="36" spans="3:7" ht="15.75">
      <c r="C36" s="42"/>
      <c r="G36" s="12"/>
    </row>
    <row r="37" spans="3:7" ht="15.75">
      <c r="C37" s="42"/>
      <c r="G37" s="12"/>
    </row>
    <row r="38" spans="3:7" ht="15.75">
      <c r="C38" s="42"/>
      <c r="G38" s="12"/>
    </row>
    <row r="39" spans="3:7" ht="15.75">
      <c r="C39" s="42"/>
      <c r="G39" s="12"/>
    </row>
    <row r="40" spans="3:7" ht="15.75">
      <c r="C40" s="42"/>
      <c r="G40" s="12"/>
    </row>
    <row r="41" spans="3:7" ht="15.75">
      <c r="C41" s="42"/>
      <c r="G41" s="12"/>
    </row>
    <row r="42" spans="3:7" ht="15.75">
      <c r="C42" s="42"/>
      <c r="G42" s="12"/>
    </row>
    <row r="43" spans="3:7" ht="15.75">
      <c r="C43" s="42"/>
      <c r="G43" s="12"/>
    </row>
    <row r="44" spans="3:7" ht="15.75">
      <c r="C44" s="42"/>
      <c r="G44" s="12"/>
    </row>
    <row r="45" spans="3:7" ht="15.75">
      <c r="C45" s="42"/>
      <c r="G45" s="12"/>
    </row>
    <row r="46" spans="3:7" ht="15.75">
      <c r="C46" s="42"/>
      <c r="G46" s="12"/>
    </row>
    <row r="47" spans="3:7" ht="15.75">
      <c r="C47" s="42"/>
      <c r="G47" s="12"/>
    </row>
    <row r="48" spans="3:7" ht="15.75">
      <c r="C48" s="42"/>
      <c r="G48" s="12"/>
    </row>
    <row r="49" spans="3:7" ht="15.75">
      <c r="C49" s="42"/>
      <c r="G49" s="12"/>
    </row>
    <row r="50" spans="3:7" ht="15.75">
      <c r="C50" s="42"/>
      <c r="G50" s="12"/>
    </row>
    <row r="51" spans="2:7" ht="15.75">
      <c r="B51" s="42"/>
      <c r="C51" s="12"/>
      <c r="G51" s="12"/>
    </row>
    <row r="52" spans="2:7" ht="15.75">
      <c r="B52" s="42"/>
      <c r="C52" s="12"/>
      <c r="G52" s="12"/>
    </row>
    <row r="53" spans="3:7" ht="15.75">
      <c r="C53" s="12"/>
      <c r="G53" s="12"/>
    </row>
    <row r="54" spans="3:7" ht="15.75">
      <c r="C54" s="12"/>
      <c r="G54" s="12"/>
    </row>
    <row r="55" spans="3:7" ht="15.75">
      <c r="C55" s="12"/>
      <c r="G55" s="12"/>
    </row>
    <row r="56" spans="3:7" ht="15.75">
      <c r="C56" s="12"/>
      <c r="G56" s="12"/>
    </row>
    <row r="57" spans="3:7" ht="15.75">
      <c r="C57" s="12"/>
      <c r="G57" s="12"/>
    </row>
    <row r="58" spans="3:7" ht="15.75">
      <c r="C58" s="12"/>
      <c r="G58" s="12"/>
    </row>
    <row r="59" spans="3:7" ht="15.75">
      <c r="C59" s="12"/>
      <c r="G59" s="12"/>
    </row>
    <row r="60" spans="3:7" ht="15.75">
      <c r="C60" s="12"/>
      <c r="G60" s="12"/>
    </row>
    <row r="61" spans="3:7" ht="15.75">
      <c r="C61" s="12"/>
      <c r="G61" s="12"/>
    </row>
    <row r="62" spans="3:7" ht="15.75">
      <c r="C62" s="12"/>
      <c r="G62" s="12"/>
    </row>
    <row r="63" spans="3:7" ht="15.75">
      <c r="C63" s="12"/>
      <c r="G63" s="12"/>
    </row>
    <row r="64" spans="3:7" ht="15.75">
      <c r="C64" s="12"/>
      <c r="G64" s="12"/>
    </row>
    <row r="65" spans="3:7" ht="15.75">
      <c r="C65" s="12"/>
      <c r="G65" s="12"/>
    </row>
    <row r="66" spans="3:7" ht="15.75">
      <c r="C66" s="12"/>
      <c r="G66" s="12"/>
    </row>
    <row r="67" spans="3:7" ht="15.75">
      <c r="C67" s="12"/>
      <c r="G67" s="12"/>
    </row>
    <row r="68" spans="3:7" ht="15.75">
      <c r="C68" s="12"/>
      <c r="G68" s="12"/>
    </row>
    <row r="69" spans="3:7" ht="15.75">
      <c r="C69" s="12"/>
      <c r="G69" s="12"/>
    </row>
    <row r="70" spans="3:7" ht="15.75">
      <c r="C70" s="12"/>
      <c r="G70" s="12"/>
    </row>
    <row r="71" spans="2:8" ht="16.5" customHeight="1">
      <c r="B71" s="12"/>
      <c r="C71" s="12"/>
      <c r="E71" s="12"/>
      <c r="F71" s="12"/>
      <c r="G71" s="12"/>
      <c r="H71" s="12"/>
    </row>
    <row r="72" spans="2:8" ht="16.5" customHeight="1">
      <c r="B72" s="12"/>
      <c r="C72" s="12"/>
      <c r="E72" s="12"/>
      <c r="F72" s="12"/>
      <c r="G72" s="12"/>
      <c r="H72" s="12"/>
    </row>
    <row r="73" spans="2:8" ht="16.5" customHeight="1">
      <c r="B73" s="12"/>
      <c r="C73" s="12"/>
      <c r="E73" s="12"/>
      <c r="F73" s="12"/>
      <c r="G73" s="12"/>
      <c r="H73" s="12"/>
    </row>
    <row r="74" spans="2:8" ht="16.5" customHeight="1">
      <c r="B74" s="12"/>
      <c r="C74" s="12"/>
      <c r="E74" s="12"/>
      <c r="F74" s="12"/>
      <c r="G74" s="12"/>
      <c r="H74" s="12"/>
    </row>
    <row r="75" spans="2:8" ht="16.5" customHeight="1">
      <c r="B75" s="12"/>
      <c r="C75" s="12"/>
      <c r="E75" s="12"/>
      <c r="F75" s="12"/>
      <c r="G75" s="12"/>
      <c r="H75" s="12"/>
    </row>
    <row r="76" spans="2:8" ht="16.5" customHeight="1">
      <c r="B76" s="12"/>
      <c r="C76" s="12"/>
      <c r="E76" s="12"/>
      <c r="F76" s="12"/>
      <c r="G76" s="12"/>
      <c r="H76" s="12"/>
    </row>
    <row r="77" spans="2:8" ht="16.5" customHeight="1">
      <c r="B77" s="12"/>
      <c r="C77" s="12"/>
      <c r="E77" s="12"/>
      <c r="F77" s="12"/>
      <c r="G77" s="12"/>
      <c r="H77" s="12"/>
    </row>
    <row r="78" spans="2:8" ht="16.5" customHeight="1">
      <c r="B78" s="12"/>
      <c r="C78" s="12"/>
      <c r="E78" s="12"/>
      <c r="F78" s="12"/>
      <c r="G78" s="12"/>
      <c r="H78" s="12"/>
    </row>
    <row r="79" spans="2:8" ht="16.5" customHeight="1">
      <c r="B79" s="12"/>
      <c r="C79" s="12"/>
      <c r="E79" s="12"/>
      <c r="F79" s="12"/>
      <c r="G79" s="12"/>
      <c r="H79" s="12"/>
    </row>
    <row r="80" spans="2:8" ht="16.5" customHeight="1">
      <c r="B80" s="12"/>
      <c r="C80" s="12"/>
      <c r="E80" s="12"/>
      <c r="F80" s="12"/>
      <c r="G80" s="12"/>
      <c r="H80" s="12"/>
    </row>
    <row r="81" spans="2:8" ht="16.5" customHeight="1">
      <c r="B81" s="12"/>
      <c r="C81" s="12"/>
      <c r="E81" s="12"/>
      <c r="F81" s="12"/>
      <c r="G81" s="12"/>
      <c r="H81" s="12"/>
    </row>
    <row r="82" spans="2:8" ht="16.5" customHeight="1">
      <c r="B82" s="12"/>
      <c r="C82" s="12"/>
      <c r="E82" s="12"/>
      <c r="F82" s="12"/>
      <c r="G82" s="12"/>
      <c r="H82" s="12"/>
    </row>
    <row r="83" spans="2:8" ht="16.5" customHeight="1">
      <c r="B83" s="12"/>
      <c r="C83" s="12"/>
      <c r="E83" s="12"/>
      <c r="F83" s="12"/>
      <c r="G83" s="12"/>
      <c r="H83" s="12"/>
    </row>
    <row r="84" spans="2:8" ht="16.5" customHeight="1">
      <c r="B84" s="12"/>
      <c r="C84" s="12"/>
      <c r="E84" s="12"/>
      <c r="F84" s="12"/>
      <c r="G84" s="12"/>
      <c r="H84" s="12"/>
    </row>
    <row r="85" spans="2:8" ht="16.5" customHeight="1">
      <c r="B85" s="12"/>
      <c r="C85" s="12"/>
      <c r="E85" s="12"/>
      <c r="F85" s="12"/>
      <c r="G85" s="12"/>
      <c r="H85" s="12"/>
    </row>
    <row r="86" spans="2:8" ht="16.5" customHeight="1">
      <c r="B86" s="12"/>
      <c r="C86" s="12"/>
      <c r="E86" s="12"/>
      <c r="F86" s="12"/>
      <c r="G86" s="12"/>
      <c r="H86" s="12"/>
    </row>
    <row r="87" spans="2:8" ht="16.5" customHeight="1">
      <c r="B87" s="12"/>
      <c r="C87" s="12"/>
      <c r="E87" s="12"/>
      <c r="F87" s="12"/>
      <c r="G87" s="12"/>
      <c r="H87" s="12"/>
    </row>
    <row r="88" spans="2:8" ht="16.5" customHeight="1">
      <c r="B88" s="12"/>
      <c r="C88" s="12"/>
      <c r="E88" s="12"/>
      <c r="F88" s="12"/>
      <c r="G88" s="12"/>
      <c r="H88" s="12"/>
    </row>
    <row r="89" spans="2:8" ht="16.5" customHeight="1">
      <c r="B89" s="12"/>
      <c r="C89" s="12"/>
      <c r="E89" s="12"/>
      <c r="F89" s="12"/>
      <c r="G89" s="12"/>
      <c r="H89" s="12"/>
    </row>
    <row r="90" spans="2:8" ht="16.5" customHeight="1">
      <c r="B90" s="12"/>
      <c r="C90" s="12"/>
      <c r="E90" s="12"/>
      <c r="F90" s="12"/>
      <c r="G90" s="12"/>
      <c r="H90" s="12"/>
    </row>
    <row r="91" spans="2:8" ht="16.5" customHeight="1">
      <c r="B91" s="12"/>
      <c r="C91" s="12"/>
      <c r="E91" s="12"/>
      <c r="F91" s="12"/>
      <c r="G91" s="12"/>
      <c r="H91" s="12"/>
    </row>
    <row r="92" spans="2:8" ht="16.5" customHeight="1">
      <c r="B92" s="12"/>
      <c r="C92" s="12"/>
      <c r="E92" s="12"/>
      <c r="F92" s="12"/>
      <c r="G92" s="12"/>
      <c r="H92" s="12"/>
    </row>
    <row r="93" spans="2:8" ht="16.5" customHeight="1">
      <c r="B93" s="12"/>
      <c r="C93" s="12"/>
      <c r="E93" s="12"/>
      <c r="F93" s="12"/>
      <c r="G93" s="12"/>
      <c r="H93" s="12"/>
    </row>
    <row r="94" spans="2:8" ht="16.5" customHeight="1">
      <c r="B94" s="12"/>
      <c r="C94" s="12"/>
      <c r="E94" s="12"/>
      <c r="F94" s="12"/>
      <c r="G94" s="12"/>
      <c r="H94" s="12"/>
    </row>
    <row r="95" spans="2:8" ht="16.5" customHeight="1">
      <c r="B95" s="12"/>
      <c r="C95" s="12"/>
      <c r="E95" s="12"/>
      <c r="F95" s="12"/>
      <c r="G95" s="12"/>
      <c r="H95" s="12"/>
    </row>
    <row r="96" spans="2:8" ht="16.5" customHeight="1">
      <c r="B96" s="12"/>
      <c r="C96" s="12"/>
      <c r="E96" s="12"/>
      <c r="F96" s="12"/>
      <c r="G96" s="12"/>
      <c r="H96" s="12"/>
    </row>
    <row r="97" spans="2:8" ht="16.5" customHeight="1">
      <c r="B97" s="12"/>
      <c r="C97" s="12"/>
      <c r="E97" s="12"/>
      <c r="F97" s="12"/>
      <c r="G97" s="12"/>
      <c r="H97" s="12"/>
    </row>
    <row r="98" spans="2:8" ht="16.5" customHeight="1">
      <c r="B98" s="12"/>
      <c r="C98" s="12"/>
      <c r="E98" s="12"/>
      <c r="F98" s="12"/>
      <c r="G98" s="12"/>
      <c r="H98" s="12"/>
    </row>
    <row r="99" spans="2:8" ht="16.5" customHeight="1">
      <c r="B99" s="12"/>
      <c r="C99" s="12"/>
      <c r="E99" s="12"/>
      <c r="F99" s="12"/>
      <c r="G99" s="12"/>
      <c r="H99" s="12"/>
    </row>
    <row r="100" spans="2:8" ht="16.5" customHeight="1">
      <c r="B100" s="12"/>
      <c r="C100" s="12"/>
      <c r="E100" s="12"/>
      <c r="F100" s="12"/>
      <c r="G100" s="12"/>
      <c r="H100" s="12"/>
    </row>
    <row r="101" spans="2:8" ht="16.5" customHeight="1">
      <c r="B101" s="12"/>
      <c r="C101" s="12"/>
      <c r="E101" s="12"/>
      <c r="F101" s="12"/>
      <c r="G101" s="12"/>
      <c r="H101" s="12"/>
    </row>
    <row r="102" spans="2:8" ht="16.5" customHeight="1">
      <c r="B102" s="12"/>
      <c r="C102" s="12"/>
      <c r="E102" s="12"/>
      <c r="F102" s="12"/>
      <c r="G102" s="12"/>
      <c r="H102" s="12"/>
    </row>
    <row r="103" spans="2:8" ht="16.5" customHeight="1">
      <c r="B103" s="12"/>
      <c r="C103" s="12"/>
      <c r="E103" s="12"/>
      <c r="F103" s="12"/>
      <c r="G103" s="12"/>
      <c r="H103" s="12"/>
    </row>
    <row r="104" spans="2:8" ht="16.5" customHeight="1">
      <c r="B104" s="12"/>
      <c r="C104" s="12"/>
      <c r="E104" s="12"/>
      <c r="F104" s="12"/>
      <c r="G104" s="12"/>
      <c r="H104" s="12"/>
    </row>
    <row r="105" spans="2:8" ht="16.5" customHeight="1">
      <c r="B105" s="12"/>
      <c r="C105" s="12"/>
      <c r="E105" s="12"/>
      <c r="F105" s="12"/>
      <c r="G105" s="12"/>
      <c r="H105" s="12"/>
    </row>
    <row r="106" spans="2:8" ht="16.5" customHeight="1">
      <c r="B106" s="12"/>
      <c r="C106" s="12"/>
      <c r="E106" s="12"/>
      <c r="F106" s="12"/>
      <c r="G106" s="12"/>
      <c r="H106" s="12"/>
    </row>
    <row r="107" spans="2:8" ht="16.5" customHeight="1">
      <c r="B107" s="12"/>
      <c r="C107" s="12"/>
      <c r="E107" s="12"/>
      <c r="F107" s="12"/>
      <c r="G107" s="12"/>
      <c r="H107" s="12"/>
    </row>
    <row r="108" spans="2:8" ht="16.5" customHeight="1">
      <c r="B108" s="12"/>
      <c r="C108" s="12"/>
      <c r="E108" s="12"/>
      <c r="F108" s="12"/>
      <c r="G108" s="12"/>
      <c r="H108" s="12"/>
    </row>
    <row r="109" spans="2:8" ht="16.5" customHeight="1">
      <c r="B109" s="12"/>
      <c r="C109" s="12"/>
      <c r="E109" s="12"/>
      <c r="F109" s="12"/>
      <c r="G109" s="12"/>
      <c r="H109" s="12"/>
    </row>
    <row r="110" spans="2:8" ht="16.5" customHeight="1">
      <c r="B110" s="12"/>
      <c r="C110" s="12"/>
      <c r="E110" s="12"/>
      <c r="F110" s="12"/>
      <c r="G110" s="12"/>
      <c r="H110" s="12"/>
    </row>
    <row r="111" spans="2:8" ht="16.5" customHeight="1">
      <c r="B111" s="12"/>
      <c r="C111" s="12"/>
      <c r="E111" s="12"/>
      <c r="F111" s="12"/>
      <c r="G111" s="12"/>
      <c r="H111" s="12"/>
    </row>
    <row r="112" spans="2:8" ht="16.5" customHeight="1">
      <c r="B112" s="12"/>
      <c r="C112" s="12"/>
      <c r="E112" s="12"/>
      <c r="F112" s="12"/>
      <c r="G112" s="12"/>
      <c r="H112" s="12"/>
    </row>
    <row r="113" spans="2:8" ht="16.5" customHeight="1">
      <c r="B113" s="12"/>
      <c r="C113" s="12"/>
      <c r="E113" s="12"/>
      <c r="F113" s="12"/>
      <c r="G113" s="12"/>
      <c r="H113" s="12"/>
    </row>
    <row r="114" spans="2:8" ht="16.5" customHeight="1">
      <c r="B114" s="12"/>
      <c r="C114" s="12"/>
      <c r="E114" s="12"/>
      <c r="F114" s="12"/>
      <c r="G114" s="12"/>
      <c r="H114" s="12"/>
    </row>
    <row r="115" spans="2:8" ht="16.5" customHeight="1">
      <c r="B115" s="12"/>
      <c r="C115" s="12"/>
      <c r="E115" s="12"/>
      <c r="F115" s="12"/>
      <c r="G115" s="12"/>
      <c r="H115" s="12"/>
    </row>
    <row r="116" spans="2:8" ht="16.5" customHeight="1">
      <c r="B116" s="12"/>
      <c r="C116" s="12"/>
      <c r="E116" s="12"/>
      <c r="F116" s="12"/>
      <c r="G116" s="12"/>
      <c r="H116" s="12"/>
    </row>
    <row r="117" spans="2:8" ht="16.5" customHeight="1">
      <c r="B117" s="12"/>
      <c r="C117" s="12"/>
      <c r="E117" s="12"/>
      <c r="F117" s="12"/>
      <c r="G117" s="12"/>
      <c r="H117" s="12"/>
    </row>
    <row r="118" spans="2:8" ht="16.5" customHeight="1">
      <c r="B118" s="12"/>
      <c r="C118" s="12"/>
      <c r="E118" s="12"/>
      <c r="F118" s="12"/>
      <c r="G118" s="12"/>
      <c r="H118" s="12"/>
    </row>
    <row r="119" spans="2:8" ht="16.5" customHeight="1">
      <c r="B119" s="12"/>
      <c r="C119" s="12"/>
      <c r="E119" s="12"/>
      <c r="F119" s="12"/>
      <c r="G119" s="12"/>
      <c r="H119" s="12"/>
    </row>
    <row r="120" spans="2:8" ht="16.5" customHeight="1">
      <c r="B120" s="12"/>
      <c r="C120" s="12"/>
      <c r="E120" s="12"/>
      <c r="F120" s="12"/>
      <c r="G120" s="12"/>
      <c r="H120" s="12"/>
    </row>
    <row r="121" spans="2:8" ht="16.5" customHeight="1">
      <c r="B121" s="12"/>
      <c r="C121" s="12"/>
      <c r="E121" s="12"/>
      <c r="F121" s="12"/>
      <c r="G121" s="12"/>
      <c r="H121" s="12"/>
    </row>
    <row r="122" spans="2:8" ht="16.5" customHeight="1">
      <c r="B122" s="12"/>
      <c r="C122" s="12"/>
      <c r="E122" s="12"/>
      <c r="F122" s="12"/>
      <c r="G122" s="12"/>
      <c r="H122" s="12"/>
    </row>
    <row r="123" spans="2:8" ht="16.5" customHeight="1">
      <c r="B123" s="12"/>
      <c r="C123" s="12"/>
      <c r="E123" s="12"/>
      <c r="F123" s="12"/>
      <c r="G123" s="12"/>
      <c r="H123" s="12"/>
    </row>
    <row r="124" spans="2:8" ht="16.5" customHeight="1">
      <c r="B124" s="12"/>
      <c r="C124" s="12"/>
      <c r="E124" s="12"/>
      <c r="F124" s="12"/>
      <c r="G124" s="12"/>
      <c r="H124" s="12"/>
    </row>
    <row r="125" spans="2:8" ht="16.5" customHeight="1">
      <c r="B125" s="12"/>
      <c r="C125" s="12"/>
      <c r="E125" s="12"/>
      <c r="F125" s="12"/>
      <c r="G125" s="12"/>
      <c r="H125" s="12"/>
    </row>
    <row r="126" spans="2:8" ht="16.5" customHeight="1">
      <c r="B126" s="12"/>
      <c r="C126" s="12"/>
      <c r="E126" s="12"/>
      <c r="F126" s="12"/>
      <c r="G126" s="12"/>
      <c r="H126" s="12"/>
    </row>
    <row r="127" spans="2:8" ht="16.5" customHeight="1">
      <c r="B127" s="12"/>
      <c r="C127" s="12"/>
      <c r="E127" s="12"/>
      <c r="F127" s="12"/>
      <c r="G127" s="12"/>
      <c r="H127" s="12"/>
    </row>
    <row r="128" spans="2:8" ht="16.5" customHeight="1">
      <c r="B128" s="12"/>
      <c r="C128" s="12"/>
      <c r="E128" s="12"/>
      <c r="F128" s="12"/>
      <c r="G128" s="12"/>
      <c r="H128" s="12"/>
    </row>
    <row r="129" spans="2:8" ht="16.5" customHeight="1">
      <c r="B129" s="12"/>
      <c r="C129" s="12"/>
      <c r="E129" s="12"/>
      <c r="F129" s="12"/>
      <c r="G129" s="12"/>
      <c r="H129" s="12"/>
    </row>
    <row r="130" spans="2:8" ht="16.5" customHeight="1">
      <c r="B130" s="12"/>
      <c r="C130" s="12"/>
      <c r="E130" s="12"/>
      <c r="F130" s="12"/>
      <c r="G130" s="12"/>
      <c r="H130" s="12"/>
    </row>
    <row r="131" spans="2:8" ht="16.5" customHeight="1">
      <c r="B131" s="12"/>
      <c r="C131" s="12"/>
      <c r="E131" s="12"/>
      <c r="F131" s="12"/>
      <c r="G131" s="12"/>
      <c r="H131" s="12"/>
    </row>
    <row r="132" spans="2:8" ht="16.5" customHeight="1">
      <c r="B132" s="12"/>
      <c r="C132" s="12"/>
      <c r="E132" s="12"/>
      <c r="F132" s="12"/>
      <c r="G132" s="12"/>
      <c r="H132" s="12"/>
    </row>
    <row r="133" spans="2:8" ht="16.5" customHeight="1">
      <c r="B133" s="12"/>
      <c r="C133" s="12"/>
      <c r="E133" s="12"/>
      <c r="F133" s="12"/>
      <c r="G133" s="12"/>
      <c r="H133" s="12"/>
    </row>
    <row r="134" spans="2:8" ht="16.5" customHeight="1">
      <c r="B134" s="12"/>
      <c r="C134" s="12"/>
      <c r="E134" s="12"/>
      <c r="F134" s="12"/>
      <c r="G134" s="12"/>
      <c r="H134" s="12"/>
    </row>
    <row r="135" spans="2:8" ht="16.5" customHeight="1">
      <c r="B135" s="12"/>
      <c r="C135" s="12"/>
      <c r="E135" s="12"/>
      <c r="F135" s="12"/>
      <c r="G135" s="12"/>
      <c r="H135" s="12"/>
    </row>
    <row r="136" spans="2:8" ht="16.5" customHeight="1">
      <c r="B136" s="12"/>
      <c r="C136" s="12"/>
      <c r="E136" s="12"/>
      <c r="F136" s="12"/>
      <c r="G136" s="12"/>
      <c r="H136" s="12"/>
    </row>
    <row r="137" spans="2:8" ht="16.5" customHeight="1">
      <c r="B137" s="12"/>
      <c r="C137" s="12"/>
      <c r="E137" s="12"/>
      <c r="F137" s="12"/>
      <c r="G137" s="12"/>
      <c r="H137" s="12"/>
    </row>
    <row r="138" spans="2:8" ht="16.5" customHeight="1">
      <c r="B138" s="12"/>
      <c r="C138" s="12"/>
      <c r="E138" s="12"/>
      <c r="F138" s="12"/>
      <c r="G138" s="12"/>
      <c r="H138" s="12"/>
    </row>
    <row r="139" spans="2:8" ht="16.5" customHeight="1">
      <c r="B139" s="12"/>
      <c r="C139" s="12"/>
      <c r="E139" s="12"/>
      <c r="F139" s="12"/>
      <c r="G139" s="12"/>
      <c r="H139" s="12"/>
    </row>
    <row r="140" spans="2:8" ht="16.5" customHeight="1">
      <c r="B140" s="12"/>
      <c r="C140" s="12"/>
      <c r="E140" s="12"/>
      <c r="F140" s="12"/>
      <c r="G140" s="12"/>
      <c r="H140" s="12"/>
    </row>
    <row r="141" spans="2:8" ht="16.5" customHeight="1">
      <c r="B141" s="12"/>
      <c r="C141" s="12"/>
      <c r="E141" s="12"/>
      <c r="F141" s="12"/>
      <c r="G141" s="12"/>
      <c r="H141" s="12"/>
    </row>
    <row r="142" spans="2:8" ht="16.5" customHeight="1">
      <c r="B142" s="12"/>
      <c r="C142" s="12"/>
      <c r="E142" s="12"/>
      <c r="F142" s="12"/>
      <c r="G142" s="12"/>
      <c r="H142" s="12"/>
    </row>
  </sheetData>
  <mergeCells count="6">
    <mergeCell ref="A6:L6"/>
    <mergeCell ref="A8:L8"/>
    <mergeCell ref="A1:L1"/>
    <mergeCell ref="A2:L2"/>
    <mergeCell ref="A3:L3"/>
    <mergeCell ref="A5:L5"/>
  </mergeCells>
  <printOptions horizontalCentered="1"/>
  <pageMargins left="0.3937007874015748" right="0.1968503937007874" top="0.31496062992125984" bottom="0.35433070866141736" header="0.1968503937007874" footer="0.1968503937007874"/>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zoomScale="75" zoomScaleNormal="75" workbookViewId="0" topLeftCell="A1">
      <selection activeCell="N20" sqref="N20"/>
    </sheetView>
  </sheetViews>
  <sheetFormatPr defaultColWidth="9.140625" defaultRowHeight="12.75"/>
  <cols>
    <col min="1" max="1" width="9.7109375" style="5" customWidth="1"/>
    <col min="2" max="2" width="28.8515625" style="5" customWidth="1"/>
    <col min="3" max="3" width="12.8515625" style="5" customWidth="1"/>
    <col min="4" max="4" width="1.8515625" style="5" customWidth="1"/>
    <col min="5" max="5" width="13.421875" style="5" customWidth="1"/>
    <col min="6" max="6" width="1.7109375" style="5" customWidth="1"/>
    <col min="7" max="7" width="13.57421875" style="5" customWidth="1"/>
    <col min="8" max="8" width="1.7109375" style="5" customWidth="1"/>
    <col min="9" max="9" width="12.8515625" style="5" customWidth="1"/>
    <col min="10" max="10" width="1.8515625" style="4" customWidth="1"/>
    <col min="11" max="11" width="12.8515625" style="5" customWidth="1"/>
    <col min="12" max="12" width="9.140625" style="4" customWidth="1"/>
    <col min="13" max="13" width="10.28125" style="4" bestFit="1" customWidth="1"/>
    <col min="14" max="16384" width="9.140625" style="4" customWidth="1"/>
  </cols>
  <sheetData>
    <row r="1" spans="1:11" ht="15.75">
      <c r="A1" s="151" t="s">
        <v>0</v>
      </c>
      <c r="B1" s="151"/>
      <c r="C1" s="151"/>
      <c r="D1" s="151"/>
      <c r="E1" s="151"/>
      <c r="F1" s="151"/>
      <c r="G1" s="151"/>
      <c r="H1" s="151"/>
      <c r="I1" s="151"/>
      <c r="J1" s="151"/>
      <c r="K1" s="151"/>
    </row>
    <row r="2" spans="1:11" ht="15.75">
      <c r="A2" s="151" t="s">
        <v>1</v>
      </c>
      <c r="B2" s="151"/>
      <c r="C2" s="151"/>
      <c r="D2" s="151"/>
      <c r="E2" s="151"/>
      <c r="F2" s="151"/>
      <c r="G2" s="151"/>
      <c r="H2" s="151"/>
      <c r="I2" s="151"/>
      <c r="J2" s="151"/>
      <c r="K2" s="151"/>
    </row>
    <row r="3" spans="1:11" ht="15.75">
      <c r="A3" s="151" t="s">
        <v>2</v>
      </c>
      <c r="B3" s="151"/>
      <c r="C3" s="151"/>
      <c r="D3" s="151"/>
      <c r="E3" s="151"/>
      <c r="F3" s="151"/>
      <c r="G3" s="151"/>
      <c r="H3" s="151"/>
      <c r="I3" s="151"/>
      <c r="J3" s="151"/>
      <c r="K3" s="151"/>
    </row>
    <row r="5" spans="1:11" ht="15.75">
      <c r="A5" s="151" t="s">
        <v>128</v>
      </c>
      <c r="B5" s="151"/>
      <c r="C5" s="151"/>
      <c r="D5" s="151"/>
      <c r="E5" s="151"/>
      <c r="F5" s="151"/>
      <c r="G5" s="151"/>
      <c r="H5" s="151"/>
      <c r="I5" s="151"/>
      <c r="J5" s="151"/>
      <c r="K5" s="151"/>
    </row>
    <row r="6" spans="1:11" ht="15.75">
      <c r="A6" s="151" t="s">
        <v>98</v>
      </c>
      <c r="B6" s="151"/>
      <c r="C6" s="151"/>
      <c r="D6" s="151"/>
      <c r="E6" s="151"/>
      <c r="F6" s="151"/>
      <c r="G6" s="151"/>
      <c r="H6" s="151"/>
      <c r="I6" s="151"/>
      <c r="J6" s="151"/>
      <c r="K6" s="151"/>
    </row>
    <row r="7" ht="15.75" customHeight="1">
      <c r="A7" s="7"/>
    </row>
    <row r="8" spans="3:11" ht="15.75">
      <c r="C8" s="109"/>
      <c r="E8" s="109" t="s">
        <v>114</v>
      </c>
      <c r="G8" s="109" t="s">
        <v>114</v>
      </c>
      <c r="I8" s="109"/>
      <c r="K8" s="109"/>
    </row>
    <row r="9" spans="3:11" ht="15.75">
      <c r="C9" s="110" t="s">
        <v>112</v>
      </c>
      <c r="E9" s="110" t="s">
        <v>115</v>
      </c>
      <c r="G9" s="110" t="s">
        <v>115</v>
      </c>
      <c r="I9" s="110" t="s">
        <v>118</v>
      </c>
      <c r="K9" s="110"/>
    </row>
    <row r="10" spans="3:11" ht="15.75">
      <c r="C10" s="110" t="s">
        <v>113</v>
      </c>
      <c r="E10" s="110" t="s">
        <v>116</v>
      </c>
      <c r="G10" s="110" t="s">
        <v>117</v>
      </c>
      <c r="I10" s="110" t="s">
        <v>49</v>
      </c>
      <c r="K10" s="110" t="s">
        <v>52</v>
      </c>
    </row>
    <row r="11" spans="3:11" ht="15.75">
      <c r="C11" s="111" t="s">
        <v>5</v>
      </c>
      <c r="E11" s="111" t="s">
        <v>5</v>
      </c>
      <c r="G11" s="111" t="s">
        <v>5</v>
      </c>
      <c r="I11" s="111" t="s">
        <v>5</v>
      </c>
      <c r="K11" s="111" t="s">
        <v>5</v>
      </c>
    </row>
    <row r="12" spans="1:11" ht="15.75">
      <c r="A12" s="65" t="s">
        <v>126</v>
      </c>
      <c r="C12" s="108"/>
      <c r="E12" s="108"/>
      <c r="G12" s="108"/>
      <c r="I12" s="108"/>
      <c r="K12" s="108"/>
    </row>
    <row r="13" spans="3:11" ht="6.75" customHeight="1">
      <c r="C13" s="108"/>
      <c r="E13" s="108"/>
      <c r="G13" s="108"/>
      <c r="I13" s="108"/>
      <c r="K13" s="108"/>
    </row>
    <row r="14" spans="1:11" ht="15.75">
      <c r="A14" s="7" t="s">
        <v>129</v>
      </c>
      <c r="C14" s="108">
        <v>143067</v>
      </c>
      <c r="E14" s="108">
        <f>29636+1007+1278+334</f>
        <v>32255</v>
      </c>
      <c r="G14" s="108">
        <f>2447+2969</f>
        <v>5416</v>
      </c>
      <c r="I14" s="108">
        <v>44986</v>
      </c>
      <c r="K14" s="108">
        <f>SUM(C14:I14)</f>
        <v>225724</v>
      </c>
    </row>
    <row r="15" spans="1:11" ht="15.75">
      <c r="A15" s="7" t="s">
        <v>221</v>
      </c>
      <c r="C15" s="108"/>
      <c r="E15" s="108"/>
      <c r="G15" s="108"/>
      <c r="I15" s="108"/>
      <c r="K15" s="108"/>
    </row>
    <row r="16" spans="1:11" ht="15.75">
      <c r="A16" s="7" t="s">
        <v>192</v>
      </c>
      <c r="C16" s="108">
        <v>20</v>
      </c>
      <c r="E16" s="108">
        <v>-52</v>
      </c>
      <c r="G16" s="108"/>
      <c r="I16" s="108"/>
      <c r="K16" s="108">
        <f>SUM(C16:I16)</f>
        <v>-32</v>
      </c>
    </row>
    <row r="17" spans="1:11" ht="15.75">
      <c r="A17" s="7" t="s">
        <v>193</v>
      </c>
      <c r="C17" s="108"/>
      <c r="E17" s="108"/>
      <c r="G17" s="108">
        <v>1542</v>
      </c>
      <c r="I17" s="108"/>
      <c r="K17" s="108">
        <f>SUM(C17:I17)</f>
        <v>1542</v>
      </c>
    </row>
    <row r="18" spans="1:11" ht="15.75">
      <c r="A18" s="7" t="s">
        <v>196</v>
      </c>
      <c r="C18" s="108"/>
      <c r="E18" s="108"/>
      <c r="G18" s="108"/>
      <c r="I18" s="108">
        <v>8322</v>
      </c>
      <c r="K18" s="108">
        <f>SUM(C18:I18)</f>
        <v>8322</v>
      </c>
    </row>
    <row r="19" spans="1:11" ht="15.75">
      <c r="A19" s="7" t="s">
        <v>194</v>
      </c>
      <c r="C19" s="108"/>
      <c r="E19" s="108"/>
      <c r="G19" s="108"/>
      <c r="I19" s="108"/>
      <c r="K19" s="108"/>
    </row>
    <row r="20" spans="1:11" ht="15.75">
      <c r="A20" s="7" t="s">
        <v>195</v>
      </c>
      <c r="C20" s="108"/>
      <c r="E20" s="108"/>
      <c r="G20" s="108"/>
      <c r="I20" s="108">
        <v>-2060</v>
      </c>
      <c r="K20" s="108">
        <f>SUM(C20:I20)</f>
        <v>-2060</v>
      </c>
    </row>
    <row r="21" spans="1:11" ht="16.5" thickBot="1">
      <c r="A21" s="7" t="s">
        <v>136</v>
      </c>
      <c r="C21" s="112">
        <f>SUM(C14:C19)</f>
        <v>143087</v>
      </c>
      <c r="D21" s="10"/>
      <c r="E21" s="112">
        <f>SUM(E14:E19)</f>
        <v>32203</v>
      </c>
      <c r="F21" s="10"/>
      <c r="G21" s="112">
        <f>SUM(G14:G19)</f>
        <v>6958</v>
      </c>
      <c r="H21" s="10"/>
      <c r="I21" s="112">
        <f>SUM(I14:I20)</f>
        <v>51248</v>
      </c>
      <c r="J21" s="1"/>
      <c r="K21" s="112">
        <f>SUM(C21:I21)</f>
        <v>233496</v>
      </c>
    </row>
    <row r="22" spans="1:11" ht="15.75">
      <c r="A22" s="7"/>
      <c r="C22" s="10"/>
      <c r="D22" s="10"/>
      <c r="E22" s="10"/>
      <c r="F22" s="10"/>
      <c r="G22" s="10"/>
      <c r="H22" s="10"/>
      <c r="I22" s="10"/>
      <c r="J22" s="1"/>
      <c r="K22" s="10"/>
    </row>
    <row r="23" spans="1:11" ht="15.75">
      <c r="A23" s="7" t="s">
        <v>178</v>
      </c>
      <c r="B23" s="7" t="s">
        <v>179</v>
      </c>
      <c r="C23" s="10"/>
      <c r="D23" s="10"/>
      <c r="E23" s="10"/>
      <c r="F23" s="10"/>
      <c r="G23" s="10"/>
      <c r="H23" s="10"/>
      <c r="I23" s="10"/>
      <c r="J23" s="1"/>
      <c r="K23" s="10"/>
    </row>
    <row r="24" spans="1:11" ht="15.75">
      <c r="A24" s="7"/>
      <c r="B24" s="96" t="s">
        <v>180</v>
      </c>
      <c r="C24" s="10"/>
      <c r="D24" s="10"/>
      <c r="E24" s="10"/>
      <c r="F24" s="10"/>
      <c r="G24" s="10"/>
      <c r="H24" s="10"/>
      <c r="I24" s="10"/>
      <c r="J24" s="1"/>
      <c r="K24" s="10"/>
    </row>
    <row r="25" spans="1:11" ht="15.75" hidden="1">
      <c r="A25" s="7"/>
      <c r="C25" s="10"/>
      <c r="D25" s="10"/>
      <c r="E25" s="10"/>
      <c r="F25" s="10"/>
      <c r="G25" s="10"/>
      <c r="H25" s="10"/>
      <c r="I25" s="10"/>
      <c r="J25" s="1"/>
      <c r="K25" s="10"/>
    </row>
    <row r="26" ht="15.75" hidden="1">
      <c r="A26" s="65" t="s">
        <v>130</v>
      </c>
    </row>
    <row r="27" ht="15.75" hidden="1"/>
    <row r="28" spans="1:11" ht="15.75" hidden="1">
      <c r="A28" s="7" t="s">
        <v>127</v>
      </c>
      <c r="C28" s="5">
        <v>143067</v>
      </c>
      <c r="E28" s="5">
        <f>29636+1007+1278+334</f>
        <v>32255</v>
      </c>
      <c r="G28" s="5">
        <f>4508+2165</f>
        <v>6673</v>
      </c>
      <c r="I28" s="5">
        <v>55037</v>
      </c>
      <c r="K28" s="5">
        <f>SUM(C28:I28)</f>
        <v>237032</v>
      </c>
    </row>
    <row r="29" ht="15.75" hidden="1"/>
    <row r="30" ht="15.75" hidden="1">
      <c r="A30" s="7" t="s">
        <v>132</v>
      </c>
    </row>
    <row r="31" spans="1:11" ht="15.75" hidden="1">
      <c r="A31" s="66" t="s">
        <v>134</v>
      </c>
      <c r="G31" s="5">
        <v>-1573</v>
      </c>
      <c r="K31" s="5">
        <f>SUM(C31:I31)</f>
        <v>-1573</v>
      </c>
    </row>
    <row r="32" spans="1:11" ht="15.75" hidden="1">
      <c r="A32" s="66" t="s">
        <v>133</v>
      </c>
      <c r="I32" s="5">
        <v>-4521</v>
      </c>
      <c r="K32" s="5">
        <f>SUM(C32:I32)</f>
        <v>-4521</v>
      </c>
    </row>
    <row r="33" spans="1:11" ht="15.75" hidden="1">
      <c r="A33" s="66" t="s">
        <v>135</v>
      </c>
      <c r="I33" s="5">
        <f>-2060-3</f>
        <v>-2063</v>
      </c>
      <c r="K33" s="5">
        <f>SUM(C33:I33)</f>
        <v>-2063</v>
      </c>
    </row>
    <row r="34" spans="1:11" ht="16.5" hidden="1" thickBot="1">
      <c r="A34" s="7" t="s">
        <v>131</v>
      </c>
      <c r="C34" s="67">
        <v>143067</v>
      </c>
      <c r="D34" s="67"/>
      <c r="E34" s="67">
        <f>E28</f>
        <v>32255</v>
      </c>
      <c r="F34" s="67"/>
      <c r="G34" s="67">
        <f>SUM(G28:G33)</f>
        <v>5100</v>
      </c>
      <c r="H34" s="67"/>
      <c r="I34" s="67">
        <f>SUM(I28:I33)</f>
        <v>48453</v>
      </c>
      <c r="J34" s="11"/>
      <c r="K34" s="67">
        <f>SUM(C34:I34)</f>
        <v>228875</v>
      </c>
    </row>
  </sheetData>
  <mergeCells count="5">
    <mergeCell ref="A5:K5"/>
    <mergeCell ref="A6:K6"/>
    <mergeCell ref="A1:K1"/>
    <mergeCell ref="A2:K2"/>
    <mergeCell ref="A3:K3"/>
  </mergeCells>
  <printOptions horizontalCentered="1"/>
  <pageMargins left="0.3937007874015748" right="0.3937007874015748" top="0.3937007874015748" bottom="0.3937007874015748" header="0.1968503937007874" footer="0.1968503937007874"/>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F37"/>
  <sheetViews>
    <sheetView workbookViewId="0" topLeftCell="A16">
      <selection activeCell="A26" sqref="A26"/>
    </sheetView>
  </sheetViews>
  <sheetFormatPr defaultColWidth="9.140625" defaultRowHeight="12.75"/>
  <cols>
    <col min="1" max="1" width="4.8515625" style="4" customWidth="1"/>
    <col min="2" max="2" width="39.8515625" style="4" customWidth="1"/>
    <col min="3" max="3" width="9.140625" style="4" customWidth="1"/>
    <col min="4" max="4" width="14.28125" style="4" bestFit="1" customWidth="1"/>
    <col min="5" max="5" width="3.00390625" style="4" customWidth="1"/>
    <col min="6" max="6" width="4.140625" style="4" customWidth="1"/>
    <col min="7" max="16384" width="9.140625" style="4" customWidth="1"/>
  </cols>
  <sheetData>
    <row r="1" spans="1:6" ht="15.75">
      <c r="A1" s="151" t="s">
        <v>0</v>
      </c>
      <c r="B1" s="151"/>
      <c r="C1" s="151"/>
      <c r="D1" s="151"/>
      <c r="E1" s="151"/>
      <c r="F1" s="151"/>
    </row>
    <row r="2" spans="1:6" ht="15.75">
      <c r="A2" s="151" t="s">
        <v>1</v>
      </c>
      <c r="B2" s="151"/>
      <c r="C2" s="151"/>
      <c r="D2" s="151"/>
      <c r="E2" s="151"/>
      <c r="F2" s="151"/>
    </row>
    <row r="3" spans="1:6" ht="15.75">
      <c r="A3" s="151" t="s">
        <v>2</v>
      </c>
      <c r="B3" s="151"/>
      <c r="C3" s="151"/>
      <c r="D3" s="151"/>
      <c r="E3" s="151"/>
      <c r="F3" s="151"/>
    </row>
    <row r="5" spans="1:6" ht="15.75">
      <c r="A5" s="151" t="s">
        <v>137</v>
      </c>
      <c r="B5" s="151"/>
      <c r="C5" s="151"/>
      <c r="D5" s="151"/>
      <c r="E5" s="151"/>
      <c r="F5" s="151"/>
    </row>
    <row r="6" spans="1:6" ht="15.75">
      <c r="A6" s="151" t="s">
        <v>98</v>
      </c>
      <c r="B6" s="151"/>
      <c r="C6" s="151"/>
      <c r="D6" s="151"/>
      <c r="E6" s="151"/>
      <c r="F6" s="151"/>
    </row>
    <row r="8" spans="4:5" s="87" customFormat="1" ht="15.75">
      <c r="D8" s="101" t="s">
        <v>155</v>
      </c>
      <c r="E8" s="6"/>
    </row>
    <row r="9" spans="4:5" s="87" customFormat="1" ht="15.75">
      <c r="D9" s="102" t="s">
        <v>158</v>
      </c>
      <c r="E9" s="6"/>
    </row>
    <row r="10" spans="4:5" ht="15.75">
      <c r="D10" s="103" t="s">
        <v>100</v>
      </c>
      <c r="E10" s="52"/>
    </row>
    <row r="11" spans="4:5" ht="15.75">
      <c r="D11" s="111" t="s">
        <v>5</v>
      </c>
      <c r="E11" s="5"/>
    </row>
    <row r="13" spans="1:4" ht="15.75">
      <c r="A13" s="3" t="s">
        <v>197</v>
      </c>
      <c r="D13" s="104">
        <v>47620</v>
      </c>
    </row>
    <row r="14" spans="1:4" ht="15.75">
      <c r="A14" s="3"/>
      <c r="D14" s="105"/>
    </row>
    <row r="15" spans="1:4" ht="15.75">
      <c r="A15" s="3" t="s">
        <v>198</v>
      </c>
      <c r="D15" s="105">
        <v>-25280</v>
      </c>
    </row>
    <row r="16" spans="1:4" ht="15.75">
      <c r="A16" s="3"/>
      <c r="D16" s="105"/>
    </row>
    <row r="17" spans="1:4" ht="15.75">
      <c r="A17" s="3" t="s">
        <v>199</v>
      </c>
      <c r="D17" s="105">
        <v>-29428</v>
      </c>
    </row>
    <row r="18" spans="1:4" ht="15.75">
      <c r="A18" s="3"/>
      <c r="D18" s="105"/>
    </row>
    <row r="19" spans="1:4" ht="15.75">
      <c r="A19" s="3" t="s">
        <v>166</v>
      </c>
      <c r="D19" s="105">
        <v>1689</v>
      </c>
    </row>
    <row r="20" ht="15.75">
      <c r="D20" s="106"/>
    </row>
    <row r="21" spans="1:4" ht="15.75">
      <c r="A21" s="3" t="s">
        <v>157</v>
      </c>
      <c r="D21" s="105">
        <f>SUM(D13:D19)</f>
        <v>-5399</v>
      </c>
    </row>
    <row r="22" s="1" customFormat="1" ht="15.75">
      <c r="D22" s="105"/>
    </row>
    <row r="23" spans="1:4" s="1" customFormat="1" ht="15.75">
      <c r="A23" s="86" t="s">
        <v>225</v>
      </c>
      <c r="D23" s="105">
        <v>13169</v>
      </c>
    </row>
    <row r="24" s="1" customFormat="1" ht="15.75">
      <c r="D24" s="105"/>
    </row>
    <row r="25" spans="1:4" s="1" customFormat="1" ht="16.5" thickBot="1">
      <c r="A25" s="86" t="s">
        <v>226</v>
      </c>
      <c r="D25" s="107">
        <f>SUM(D21:D23)</f>
        <v>7770</v>
      </c>
    </row>
    <row r="26" s="1" customFormat="1" ht="15.75"/>
    <row r="27" s="1" customFormat="1" ht="15.75">
      <c r="A27" s="1" t="s">
        <v>238</v>
      </c>
    </row>
    <row r="28" s="1" customFormat="1" ht="15.75">
      <c r="A28" s="1" t="s">
        <v>239</v>
      </c>
    </row>
    <row r="29" s="1" customFormat="1" ht="15.75"/>
    <row r="30" spans="1:4" s="1" customFormat="1" ht="15.75">
      <c r="A30" s="1" t="s">
        <v>240</v>
      </c>
      <c r="D30" s="1">
        <v>778</v>
      </c>
    </row>
    <row r="31" spans="1:4" s="1" customFormat="1" ht="15.75">
      <c r="A31" s="1" t="s">
        <v>241</v>
      </c>
      <c r="D31" s="1">
        <v>40321</v>
      </c>
    </row>
    <row r="32" spans="1:4" s="1" customFormat="1" ht="15.75">
      <c r="A32" s="1" t="s">
        <v>242</v>
      </c>
      <c r="D32" s="1">
        <v>-33329</v>
      </c>
    </row>
    <row r="33" s="1" customFormat="1" ht="16.5" thickBot="1">
      <c r="D33" s="11">
        <f>SUM(D30:D32)</f>
        <v>7770</v>
      </c>
    </row>
    <row r="34" s="1" customFormat="1" ht="15.75"/>
    <row r="35" s="1" customFormat="1" ht="15.75">
      <c r="A35" s="1" t="s">
        <v>178</v>
      </c>
    </row>
    <row r="36" s="1" customFormat="1" ht="15.75"/>
    <row r="37" ht="15.75">
      <c r="D37" s="1"/>
    </row>
    <row r="40" ht="21" customHeight="1"/>
  </sheetData>
  <mergeCells count="5">
    <mergeCell ref="A6:F6"/>
    <mergeCell ref="A1:F1"/>
    <mergeCell ref="A2:F2"/>
    <mergeCell ref="A3:F3"/>
    <mergeCell ref="A5:F5"/>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Y302"/>
  <sheetViews>
    <sheetView zoomScale="75" zoomScaleNormal="75" workbookViewId="0" topLeftCell="A268">
      <selection activeCell="A292" sqref="A292"/>
    </sheetView>
  </sheetViews>
  <sheetFormatPr defaultColWidth="9.140625" defaultRowHeight="15.75" customHeight="1"/>
  <cols>
    <col min="1" max="1" width="6.57421875" style="29" customWidth="1"/>
    <col min="2" max="2" width="4.28125" style="29" customWidth="1"/>
    <col min="3" max="3" width="3.57421875" style="12" customWidth="1"/>
    <col min="4" max="4" width="12.140625" style="12" customWidth="1"/>
    <col min="5" max="5" width="9.57421875" style="12" customWidth="1"/>
    <col min="6" max="6" width="12.00390625" style="12" customWidth="1"/>
    <col min="7" max="7" width="13.28125" style="12" customWidth="1"/>
    <col min="8" max="8" width="17.140625" style="12" customWidth="1"/>
    <col min="9" max="9" width="14.57421875" style="12" customWidth="1"/>
    <col min="10" max="10" width="14.140625" style="12" customWidth="1"/>
    <col min="11" max="11" width="16.00390625" style="12" customWidth="1"/>
    <col min="12" max="12" width="10.28125" style="12" bestFit="1" customWidth="1"/>
    <col min="13" max="14" width="7.8515625" style="12" customWidth="1"/>
    <col min="15" max="15" width="9.57421875" style="12" customWidth="1"/>
    <col min="16" max="16" width="12.57421875" style="12" customWidth="1"/>
    <col min="17" max="17" width="10.57421875" style="12" bestFit="1" customWidth="1"/>
    <col min="18" max="16384" width="7.8515625" style="12" customWidth="1"/>
  </cols>
  <sheetData>
    <row r="1" spans="1:10" ht="15.75" customHeight="1">
      <c r="A1" s="150" t="s">
        <v>0</v>
      </c>
      <c r="B1" s="150"/>
      <c r="C1" s="150"/>
      <c r="D1" s="150"/>
      <c r="E1" s="150"/>
      <c r="F1" s="150"/>
      <c r="G1" s="150"/>
      <c r="H1" s="150"/>
      <c r="I1" s="150"/>
      <c r="J1" s="150"/>
    </row>
    <row r="2" spans="1:10" ht="15.75" customHeight="1">
      <c r="A2" s="150" t="s">
        <v>1</v>
      </c>
      <c r="B2" s="150"/>
      <c r="C2" s="150"/>
      <c r="D2" s="150"/>
      <c r="E2" s="150"/>
      <c r="F2" s="150"/>
      <c r="G2" s="150"/>
      <c r="H2" s="150"/>
      <c r="I2" s="150"/>
      <c r="J2" s="150"/>
    </row>
    <row r="3" spans="1:10" ht="15.75" customHeight="1">
      <c r="A3" s="150" t="s">
        <v>2</v>
      </c>
      <c r="B3" s="150"/>
      <c r="C3" s="150"/>
      <c r="D3" s="150"/>
      <c r="E3" s="150"/>
      <c r="F3" s="150"/>
      <c r="G3" s="150"/>
      <c r="H3" s="150"/>
      <c r="I3" s="150"/>
      <c r="J3" s="150"/>
    </row>
    <row r="4" spans="1:10" ht="15.75" customHeight="1">
      <c r="A4" s="14"/>
      <c r="B4" s="14"/>
      <c r="C4" s="14"/>
      <c r="D4" s="14"/>
      <c r="E4" s="14"/>
      <c r="F4" s="14"/>
      <c r="G4" s="14"/>
      <c r="H4" s="14"/>
      <c r="I4" s="14"/>
      <c r="J4" s="14"/>
    </row>
    <row r="5" spans="1:10" ht="15.75" customHeight="1">
      <c r="A5" s="150" t="s">
        <v>3</v>
      </c>
      <c r="B5" s="150"/>
      <c r="C5" s="150"/>
      <c r="D5" s="150"/>
      <c r="E5" s="150"/>
      <c r="F5" s="150"/>
      <c r="G5" s="150"/>
      <c r="H5" s="150"/>
      <c r="I5" s="150"/>
      <c r="J5" s="150"/>
    </row>
    <row r="6" spans="1:10" ht="15.75" customHeight="1">
      <c r="A6" s="150" t="s">
        <v>98</v>
      </c>
      <c r="B6" s="150"/>
      <c r="C6" s="150"/>
      <c r="D6" s="150"/>
      <c r="E6" s="150"/>
      <c r="F6" s="150"/>
      <c r="G6" s="150"/>
      <c r="H6" s="150"/>
      <c r="I6" s="150"/>
      <c r="J6" s="150"/>
    </row>
    <row r="7" spans="1:10" ht="15.75" customHeight="1">
      <c r="A7" s="14"/>
      <c r="B7" s="14"/>
      <c r="C7" s="14"/>
      <c r="D7" s="14"/>
      <c r="E7" s="14"/>
      <c r="F7" s="14"/>
      <c r="G7" s="14"/>
      <c r="H7" s="14"/>
      <c r="I7" s="14"/>
      <c r="J7" s="14"/>
    </row>
    <row r="8" spans="1:10" ht="15.75" customHeight="1">
      <c r="A8" s="150" t="s">
        <v>23</v>
      </c>
      <c r="B8" s="150"/>
      <c r="C8" s="150"/>
      <c r="D8" s="150"/>
      <c r="E8" s="150"/>
      <c r="F8" s="150"/>
      <c r="G8" s="150"/>
      <c r="H8" s="150"/>
      <c r="I8" s="150"/>
      <c r="J8" s="150"/>
    </row>
    <row r="9" spans="1:10" ht="15.75" customHeight="1">
      <c r="A9" s="14"/>
      <c r="B9" s="14"/>
      <c r="C9" s="14"/>
      <c r="D9" s="14"/>
      <c r="E9" s="14"/>
      <c r="F9" s="14"/>
      <c r="G9" s="14"/>
      <c r="H9" s="14"/>
      <c r="I9" s="14"/>
      <c r="J9" s="14"/>
    </row>
    <row r="10" spans="1:10" ht="15.75" customHeight="1">
      <c r="A10" s="14"/>
      <c r="B10" s="14"/>
      <c r="C10" s="14"/>
      <c r="D10" s="14"/>
      <c r="E10" s="14"/>
      <c r="F10" s="14"/>
      <c r="G10" s="14"/>
      <c r="H10" s="14"/>
      <c r="I10" s="14"/>
      <c r="J10" s="14"/>
    </row>
    <row r="11" spans="1:2" ht="15.75" customHeight="1">
      <c r="A11" s="24" t="s">
        <v>11</v>
      </c>
      <c r="B11" s="53" t="s">
        <v>167</v>
      </c>
    </row>
    <row r="12" ht="15.75" customHeight="1">
      <c r="A12" s="53"/>
    </row>
    <row r="13" ht="15.75" customHeight="1">
      <c r="A13" s="53"/>
    </row>
    <row r="14" ht="15.75" customHeight="1">
      <c r="A14" s="53"/>
    </row>
    <row r="15" ht="15.75" customHeight="1">
      <c r="A15" s="53"/>
    </row>
    <row r="16" ht="15.75" customHeight="1">
      <c r="A16" s="53"/>
    </row>
    <row r="17" ht="15.75" customHeight="1">
      <c r="A17" s="53"/>
    </row>
    <row r="18" ht="15.75" customHeight="1">
      <c r="A18" s="53"/>
    </row>
    <row r="19" ht="15.75" customHeight="1">
      <c r="A19" s="53"/>
    </row>
    <row r="20" spans="1:2" ht="15.75" customHeight="1">
      <c r="A20" s="24" t="s">
        <v>12</v>
      </c>
      <c r="B20" s="53" t="s">
        <v>227</v>
      </c>
    </row>
    <row r="21" ht="15.75" customHeight="1">
      <c r="A21" s="53"/>
    </row>
    <row r="22" ht="15.75" customHeight="1">
      <c r="A22" s="53"/>
    </row>
    <row r="23" ht="15.75" customHeight="1">
      <c r="A23" s="53"/>
    </row>
    <row r="24" spans="1:2" ht="15.75" customHeight="1">
      <c r="A24" s="24" t="s">
        <v>13</v>
      </c>
      <c r="B24" s="53" t="s">
        <v>168</v>
      </c>
    </row>
    <row r="25" spans="1:3" ht="15.75" customHeight="1">
      <c r="A25" s="53"/>
      <c r="C25" s="13"/>
    </row>
    <row r="26" spans="1:3" ht="15.75" customHeight="1">
      <c r="A26" s="53"/>
      <c r="C26" s="13"/>
    </row>
    <row r="27" spans="1:3" ht="15.75" customHeight="1">
      <c r="A27" s="53"/>
      <c r="C27" s="13"/>
    </row>
    <row r="28" spans="1:3" ht="15.75" customHeight="1">
      <c r="A28" s="53"/>
      <c r="C28" s="13"/>
    </row>
    <row r="29" spans="1:2" ht="15.75" customHeight="1">
      <c r="A29" s="24" t="s">
        <v>14</v>
      </c>
      <c r="B29" s="53" t="s">
        <v>169</v>
      </c>
    </row>
    <row r="30" spans="1:2" ht="15.75" customHeight="1">
      <c r="A30" s="24"/>
      <c r="B30" s="53"/>
    </row>
    <row r="31" spans="1:2" ht="15.75" customHeight="1">
      <c r="A31" s="24"/>
      <c r="B31" s="53"/>
    </row>
    <row r="32" spans="1:2" ht="15.75" customHeight="1">
      <c r="A32" s="24"/>
      <c r="B32" s="53"/>
    </row>
    <row r="33" spans="1:2" ht="15.75" customHeight="1">
      <c r="A33" s="24" t="s">
        <v>15</v>
      </c>
      <c r="B33" s="53" t="s">
        <v>170</v>
      </c>
    </row>
    <row r="34" spans="1:2" ht="15.75" customHeight="1">
      <c r="A34" s="24"/>
      <c r="B34" s="53"/>
    </row>
    <row r="35" spans="1:2" ht="15.75" customHeight="1">
      <c r="A35" s="24"/>
      <c r="B35" s="53"/>
    </row>
    <row r="36" spans="1:2" ht="15.75" customHeight="1">
      <c r="A36" s="24"/>
      <c r="B36" s="53"/>
    </row>
    <row r="37" spans="1:2" ht="15.75" customHeight="1">
      <c r="A37" s="24"/>
      <c r="B37" s="53"/>
    </row>
    <row r="38" spans="1:2" ht="15.75" customHeight="1">
      <c r="A38" s="24" t="s">
        <v>16</v>
      </c>
      <c r="B38" s="13" t="s">
        <v>171</v>
      </c>
    </row>
    <row r="39" spans="1:2" ht="15.75" customHeight="1">
      <c r="A39" s="24"/>
      <c r="B39" s="53"/>
    </row>
    <row r="40" spans="1:2" ht="15.75" customHeight="1">
      <c r="A40" s="24"/>
      <c r="B40" s="53"/>
    </row>
    <row r="41" spans="1:2" ht="15.75" customHeight="1">
      <c r="A41" s="24"/>
      <c r="B41" s="53"/>
    </row>
    <row r="42" spans="1:2" ht="15.75" customHeight="1">
      <c r="A42" s="24" t="s">
        <v>17</v>
      </c>
      <c r="B42" s="53" t="s">
        <v>172</v>
      </c>
    </row>
    <row r="43" spans="1:10" ht="15.75" customHeight="1">
      <c r="A43" s="24"/>
      <c r="B43" s="53"/>
      <c r="I43" s="156" t="s">
        <v>138</v>
      </c>
      <c r="J43" s="157"/>
    </row>
    <row r="44" spans="1:10" ht="15.75" customHeight="1">
      <c r="A44" s="24"/>
      <c r="B44" s="12"/>
      <c r="I44" s="130" t="s">
        <v>100</v>
      </c>
      <c r="J44" s="122" t="s">
        <v>101</v>
      </c>
    </row>
    <row r="45" spans="1:10" ht="15.75" customHeight="1">
      <c r="A45" s="24"/>
      <c r="B45" s="69"/>
      <c r="I45" s="128" t="s">
        <v>5</v>
      </c>
      <c r="J45" s="111" t="s">
        <v>5</v>
      </c>
    </row>
    <row r="46" spans="1:10" ht="15.75" customHeight="1">
      <c r="A46" s="24"/>
      <c r="B46" s="37" t="s">
        <v>203</v>
      </c>
      <c r="I46" s="88"/>
      <c r="J46" s="47"/>
    </row>
    <row r="47" spans="1:10" ht="15.75" customHeight="1">
      <c r="A47" s="24"/>
      <c r="B47" s="37" t="s">
        <v>202</v>
      </c>
      <c r="I47" s="17"/>
      <c r="J47" s="46"/>
    </row>
    <row r="48" spans="1:10" ht="15.75" customHeight="1">
      <c r="A48" s="24"/>
      <c r="B48" s="37" t="s">
        <v>204</v>
      </c>
      <c r="I48" s="17">
        <v>2060</v>
      </c>
      <c r="J48" s="18">
        <v>0</v>
      </c>
    </row>
    <row r="49" spans="1:10" ht="15.75" customHeight="1">
      <c r="A49" s="24"/>
      <c r="B49" s="37" t="s">
        <v>205</v>
      </c>
      <c r="I49" s="30">
        <v>0</v>
      </c>
      <c r="J49" s="68">
        <v>2060</v>
      </c>
    </row>
    <row r="50" spans="1:2" ht="15.75" customHeight="1">
      <c r="A50" s="24"/>
      <c r="B50" s="37"/>
    </row>
    <row r="51" spans="1:2" ht="15.75" customHeight="1">
      <c r="A51" s="24"/>
      <c r="B51" s="37"/>
    </row>
    <row r="52" spans="1:2" ht="15.75" customHeight="1">
      <c r="A52" s="24"/>
      <c r="B52" s="42"/>
    </row>
    <row r="53" spans="1:2" ht="15.75" customHeight="1">
      <c r="A53" s="24"/>
      <c r="B53" s="42"/>
    </row>
    <row r="54" spans="1:2" ht="15.75" customHeight="1">
      <c r="A54" s="24" t="s">
        <v>18</v>
      </c>
      <c r="B54" s="53" t="s">
        <v>173</v>
      </c>
    </row>
    <row r="55" spans="1:2" ht="15.75" customHeight="1">
      <c r="A55" s="24"/>
      <c r="B55" s="53"/>
    </row>
    <row r="56" spans="1:10" ht="15.75" customHeight="1">
      <c r="A56" s="53"/>
      <c r="B56" s="12"/>
      <c r="F56" s="70"/>
      <c r="G56" s="156" t="s">
        <v>207</v>
      </c>
      <c r="H56" s="158"/>
      <c r="I56" s="158"/>
      <c r="J56" s="157"/>
    </row>
    <row r="57" spans="1:10" ht="15.75" customHeight="1">
      <c r="A57" s="53"/>
      <c r="B57" s="12"/>
      <c r="G57" s="117" t="s">
        <v>67</v>
      </c>
      <c r="H57" s="118" t="s">
        <v>7</v>
      </c>
      <c r="I57" s="125" t="s">
        <v>68</v>
      </c>
      <c r="J57" s="109" t="s">
        <v>65</v>
      </c>
    </row>
    <row r="58" spans="1:10" ht="15.75" customHeight="1">
      <c r="A58" s="53"/>
      <c r="B58" s="12"/>
      <c r="G58" s="126" t="s">
        <v>61</v>
      </c>
      <c r="H58" s="109" t="s">
        <v>62</v>
      </c>
      <c r="I58" s="127" t="s">
        <v>52</v>
      </c>
      <c r="J58" s="110" t="s">
        <v>49</v>
      </c>
    </row>
    <row r="59" spans="1:10" ht="15.75" customHeight="1">
      <c r="A59" s="53"/>
      <c r="B59" s="12"/>
      <c r="G59" s="128" t="s">
        <v>5</v>
      </c>
      <c r="H59" s="111" t="s">
        <v>5</v>
      </c>
      <c r="I59" s="129" t="s">
        <v>5</v>
      </c>
      <c r="J59" s="111" t="str">
        <f>I59</f>
        <v>RM'000</v>
      </c>
    </row>
    <row r="60" spans="1:10" ht="15.75" customHeight="1">
      <c r="A60" s="53"/>
      <c r="B60" s="25" t="s">
        <v>70</v>
      </c>
      <c r="G60" s="17"/>
      <c r="H60" s="18"/>
      <c r="I60" s="28"/>
      <c r="J60" s="18"/>
    </row>
    <row r="61" spans="1:10" ht="15.75" customHeight="1">
      <c r="A61" s="53"/>
      <c r="B61" s="12" t="s">
        <v>50</v>
      </c>
      <c r="G61" s="17">
        <v>129884</v>
      </c>
      <c r="H61" s="32">
        <v>264837</v>
      </c>
      <c r="I61" s="28">
        <f>SUM(G61:H61)</f>
        <v>394721</v>
      </c>
      <c r="J61" s="18">
        <v>16225</v>
      </c>
    </row>
    <row r="62" spans="1:10" ht="15.75" customHeight="1">
      <c r="A62" s="53"/>
      <c r="B62" s="12" t="s">
        <v>51</v>
      </c>
      <c r="G62" s="17">
        <v>29240</v>
      </c>
      <c r="H62" s="32">
        <v>162749</v>
      </c>
      <c r="I62" s="28">
        <f>SUM(G62:H62)</f>
        <v>191989</v>
      </c>
      <c r="J62" s="18">
        <v>15026</v>
      </c>
    </row>
    <row r="63" spans="1:10" ht="15.75" customHeight="1">
      <c r="A63" s="53"/>
      <c r="B63" s="12" t="s">
        <v>140</v>
      </c>
      <c r="G63" s="17">
        <v>2949</v>
      </c>
      <c r="H63" s="32">
        <v>3485</v>
      </c>
      <c r="I63" s="28">
        <f>SUM(G63:H63)</f>
        <v>6434</v>
      </c>
      <c r="J63" s="18">
        <v>-2147</v>
      </c>
    </row>
    <row r="64" spans="1:10" ht="15.75" customHeight="1">
      <c r="A64" s="53"/>
      <c r="B64" s="12" t="s">
        <v>141</v>
      </c>
      <c r="G64" s="30">
        <v>23307</v>
      </c>
      <c r="H64" s="68">
        <v>50533</v>
      </c>
      <c r="I64" s="26">
        <f>SUM(G64:H64)</f>
        <v>73840</v>
      </c>
      <c r="J64" s="68">
        <v>2559</v>
      </c>
    </row>
    <row r="65" spans="1:10" ht="15.75" customHeight="1">
      <c r="A65" s="53"/>
      <c r="B65" s="12" t="s">
        <v>52</v>
      </c>
      <c r="G65" s="17">
        <f>SUM(G61:G64)</f>
        <v>185380</v>
      </c>
      <c r="H65" s="18">
        <f>SUM(H61:H64)</f>
        <v>481604</v>
      </c>
      <c r="I65" s="28">
        <f>SUM(I61:I64)</f>
        <v>666984</v>
      </c>
      <c r="J65" s="18">
        <f>SUM(J61:J64)</f>
        <v>31663</v>
      </c>
    </row>
    <row r="66" spans="1:10" ht="15.75" customHeight="1">
      <c r="A66" s="53"/>
      <c r="B66" s="12" t="s">
        <v>63</v>
      </c>
      <c r="G66" s="17">
        <f>-G65</f>
        <v>-185380</v>
      </c>
      <c r="H66" s="38" t="s">
        <v>24</v>
      </c>
      <c r="I66" s="28">
        <f>SUM(G66:H66)</f>
        <v>-185380</v>
      </c>
      <c r="J66" s="18">
        <f>-10159+5</f>
        <v>-10154</v>
      </c>
    </row>
    <row r="67" spans="1:10" ht="15.75" customHeight="1" thickBot="1">
      <c r="A67" s="53"/>
      <c r="B67" s="12" t="s">
        <v>64</v>
      </c>
      <c r="G67" s="31">
        <f>SUM(G65:G66)</f>
        <v>0</v>
      </c>
      <c r="H67" s="34">
        <f>SUM(H65:H66)</f>
        <v>481604</v>
      </c>
      <c r="I67" s="27">
        <f>SUM(I65:I66)</f>
        <v>481604</v>
      </c>
      <c r="J67" s="35">
        <f>SUM(J65:J66)</f>
        <v>21509</v>
      </c>
    </row>
    <row r="68" spans="1:10" ht="15.75" customHeight="1">
      <c r="A68" s="53"/>
      <c r="B68" s="12"/>
      <c r="G68" s="28"/>
      <c r="H68" s="28"/>
      <c r="I68" s="28"/>
      <c r="J68" s="18"/>
    </row>
    <row r="69" spans="1:10" ht="15.75" customHeight="1">
      <c r="A69" s="53"/>
      <c r="B69" s="12" t="s">
        <v>66</v>
      </c>
      <c r="J69" s="18">
        <f>-11133-444</f>
        <v>-11577</v>
      </c>
    </row>
    <row r="70" spans="1:10" ht="15.75" customHeight="1">
      <c r="A70" s="53"/>
      <c r="B70" s="12" t="s">
        <v>139</v>
      </c>
      <c r="J70" s="18">
        <v>11078</v>
      </c>
    </row>
    <row r="71" spans="1:10" ht="15.75" customHeight="1">
      <c r="A71" s="53"/>
      <c r="B71" s="12" t="s">
        <v>142</v>
      </c>
      <c r="J71" s="18">
        <v>1698</v>
      </c>
    </row>
    <row r="72" spans="1:10" ht="15.75" customHeight="1" thickBot="1">
      <c r="A72" s="53"/>
      <c r="B72" s="12" t="s">
        <v>206</v>
      </c>
      <c r="J72" s="34">
        <f>SUM(J67:J71)</f>
        <v>22708</v>
      </c>
    </row>
    <row r="73" spans="1:10" ht="15.75" customHeight="1">
      <c r="A73" s="53"/>
      <c r="B73" s="12"/>
      <c r="J73" s="28"/>
    </row>
    <row r="74" spans="1:10" ht="15.75" customHeight="1">
      <c r="A74" s="53"/>
      <c r="B74" s="12"/>
      <c r="I74" s="28"/>
      <c r="J74" s="28"/>
    </row>
    <row r="75" spans="1:10" ht="15.75" customHeight="1">
      <c r="A75" s="53"/>
      <c r="B75" s="12"/>
      <c r="F75" s="70"/>
      <c r="G75" s="156" t="s">
        <v>207</v>
      </c>
      <c r="H75" s="158"/>
      <c r="I75" s="158"/>
      <c r="J75" s="157"/>
    </row>
    <row r="76" spans="1:10" ht="15.75" customHeight="1">
      <c r="A76" s="53"/>
      <c r="B76" s="12"/>
      <c r="G76" s="117" t="s">
        <v>67</v>
      </c>
      <c r="H76" s="118" t="s">
        <v>7</v>
      </c>
      <c r="I76" s="125" t="s">
        <v>68</v>
      </c>
      <c r="J76" s="109" t="s">
        <v>65</v>
      </c>
    </row>
    <row r="77" spans="1:10" ht="15.75" customHeight="1">
      <c r="A77" s="53"/>
      <c r="B77" s="12"/>
      <c r="G77" s="126" t="s">
        <v>61</v>
      </c>
      <c r="H77" s="109" t="s">
        <v>62</v>
      </c>
      <c r="I77" s="127" t="s">
        <v>52</v>
      </c>
      <c r="J77" s="110" t="s">
        <v>49</v>
      </c>
    </row>
    <row r="78" spans="1:10" ht="15.75" customHeight="1">
      <c r="A78" s="53"/>
      <c r="B78" s="12"/>
      <c r="G78" s="128" t="s">
        <v>5</v>
      </c>
      <c r="H78" s="111" t="s">
        <v>5</v>
      </c>
      <c r="I78" s="129" t="s">
        <v>5</v>
      </c>
      <c r="J78" s="111" t="str">
        <f>I78</f>
        <v>RM'000</v>
      </c>
    </row>
    <row r="79" spans="1:10" ht="15.75" customHeight="1">
      <c r="A79" s="53"/>
      <c r="B79" s="25" t="s">
        <v>69</v>
      </c>
      <c r="G79" s="17"/>
      <c r="H79" s="18"/>
      <c r="I79" s="28"/>
      <c r="J79" s="18"/>
    </row>
    <row r="80" spans="1:10" ht="15.75" customHeight="1">
      <c r="A80" s="53"/>
      <c r="B80" s="12" t="s">
        <v>71</v>
      </c>
      <c r="G80" s="17">
        <f>129884+2949+23307</f>
        <v>156140</v>
      </c>
      <c r="H80" s="32">
        <v>383920</v>
      </c>
      <c r="I80" s="28">
        <f>SUM(G80:H80)</f>
        <v>540060</v>
      </c>
      <c r="J80" s="18">
        <v>27241</v>
      </c>
    </row>
    <row r="81" spans="1:10" ht="15.75" customHeight="1">
      <c r="A81" s="53"/>
      <c r="B81" s="12" t="s">
        <v>53</v>
      </c>
      <c r="G81" s="30">
        <v>29240</v>
      </c>
      <c r="H81" s="33">
        <v>97684</v>
      </c>
      <c r="I81" s="26">
        <f>SUM(G81:H81)</f>
        <v>126924</v>
      </c>
      <c r="J81" s="68">
        <v>4422</v>
      </c>
    </row>
    <row r="82" spans="1:10" ht="15.75" customHeight="1">
      <c r="A82" s="53"/>
      <c r="B82" s="12" t="s">
        <v>52</v>
      </c>
      <c r="G82" s="17">
        <f>SUM(G80:G81)</f>
        <v>185380</v>
      </c>
      <c r="H82" s="18">
        <f>SUM(H80:H81)</f>
        <v>481604</v>
      </c>
      <c r="I82" s="28">
        <f>SUM(I80:I81)</f>
        <v>666984</v>
      </c>
      <c r="J82" s="18">
        <f>SUM(J80:J81)</f>
        <v>31663</v>
      </c>
    </row>
    <row r="83" spans="1:10" ht="15.75" customHeight="1">
      <c r="A83" s="53"/>
      <c r="B83" s="12" t="s">
        <v>63</v>
      </c>
      <c r="G83" s="17">
        <f>-G82</f>
        <v>-185380</v>
      </c>
      <c r="H83" s="38" t="s">
        <v>24</v>
      </c>
      <c r="I83" s="28">
        <f>SUM(G83:H83)</f>
        <v>-185380</v>
      </c>
      <c r="J83" s="18">
        <f>-10159+5</f>
        <v>-10154</v>
      </c>
    </row>
    <row r="84" spans="1:10" ht="15.75" customHeight="1" thickBot="1">
      <c r="A84" s="53"/>
      <c r="B84" s="12" t="s">
        <v>64</v>
      </c>
      <c r="G84" s="39" t="s">
        <v>24</v>
      </c>
      <c r="H84" s="34">
        <f>SUM(H82:H83)</f>
        <v>481604</v>
      </c>
      <c r="I84" s="27">
        <f>SUM(I82:I83)</f>
        <v>481604</v>
      </c>
      <c r="J84" s="35">
        <f>SUM(J82:J83)</f>
        <v>21509</v>
      </c>
    </row>
    <row r="85" spans="1:10" ht="15.75" customHeight="1">
      <c r="A85" s="53"/>
      <c r="B85" s="12"/>
      <c r="G85" s="28"/>
      <c r="H85" s="28"/>
      <c r="I85" s="28"/>
      <c r="J85" s="18"/>
    </row>
    <row r="86" spans="1:10" ht="15.75" customHeight="1">
      <c r="A86" s="53"/>
      <c r="B86" s="12" t="s">
        <v>66</v>
      </c>
      <c r="J86" s="18">
        <f>-11133-444</f>
        <v>-11577</v>
      </c>
    </row>
    <row r="87" spans="1:10" ht="15.75" customHeight="1">
      <c r="A87" s="53"/>
      <c r="B87" s="12" t="s">
        <v>139</v>
      </c>
      <c r="J87" s="18">
        <v>11078</v>
      </c>
    </row>
    <row r="88" spans="1:10" ht="15.75" customHeight="1">
      <c r="A88" s="53"/>
      <c r="B88" s="12" t="s">
        <v>142</v>
      </c>
      <c r="J88" s="18">
        <v>1698</v>
      </c>
    </row>
    <row r="89" spans="1:10" ht="15.75" customHeight="1" thickBot="1">
      <c r="A89" s="53"/>
      <c r="B89" s="12" t="s">
        <v>206</v>
      </c>
      <c r="J89" s="34">
        <f>SUM(J84:J88)</f>
        <v>22708</v>
      </c>
    </row>
    <row r="90" spans="1:10" ht="15.75" customHeight="1">
      <c r="A90" s="53"/>
      <c r="B90" s="12"/>
      <c r="J90" s="28"/>
    </row>
    <row r="91" spans="1:10" ht="15.75" customHeight="1">
      <c r="A91" s="53"/>
      <c r="B91" s="12"/>
      <c r="I91" s="28"/>
      <c r="J91" s="28"/>
    </row>
    <row r="92" spans="1:2" ht="15.75" customHeight="1">
      <c r="A92" s="24" t="s">
        <v>19</v>
      </c>
      <c r="B92" s="53" t="s">
        <v>174</v>
      </c>
    </row>
    <row r="93" spans="1:10" ht="15.75" customHeight="1">
      <c r="A93" s="53"/>
      <c r="B93" s="56"/>
      <c r="C93" s="28"/>
      <c r="D93" s="28"/>
      <c r="E93" s="28"/>
      <c r="F93" s="28"/>
      <c r="G93" s="28"/>
      <c r="H93" s="55"/>
      <c r="I93" s="28"/>
      <c r="J93" s="55"/>
    </row>
    <row r="94" spans="1:10" ht="15.75" customHeight="1">
      <c r="A94" s="53"/>
      <c r="B94" s="56"/>
      <c r="C94" s="28"/>
      <c r="D94" s="28"/>
      <c r="E94" s="28"/>
      <c r="F94" s="28"/>
      <c r="G94" s="28"/>
      <c r="H94" s="55"/>
      <c r="I94" s="28"/>
      <c r="J94" s="55"/>
    </row>
    <row r="95" spans="1:10" ht="15.75" customHeight="1">
      <c r="A95" s="53"/>
      <c r="B95" s="56"/>
      <c r="C95" s="28"/>
      <c r="D95" s="28"/>
      <c r="E95" s="28"/>
      <c r="F95" s="28"/>
      <c r="G95" s="28"/>
      <c r="H95" s="55"/>
      <c r="I95" s="28"/>
      <c r="J95" s="55"/>
    </row>
    <row r="96" spans="1:10" ht="15.75" customHeight="1">
      <c r="A96" s="53"/>
      <c r="B96" s="56"/>
      <c r="C96" s="28"/>
      <c r="D96" s="28"/>
      <c r="E96" s="28"/>
      <c r="F96" s="28"/>
      <c r="G96" s="28"/>
      <c r="H96" s="55"/>
      <c r="I96" s="28"/>
      <c r="J96" s="55"/>
    </row>
    <row r="97" spans="1:10" ht="15.75" customHeight="1">
      <c r="A97" s="53"/>
      <c r="B97" s="74"/>
      <c r="C97" s="28"/>
      <c r="D97" s="28"/>
      <c r="E97" s="28"/>
      <c r="F97" s="28"/>
      <c r="G97" s="28"/>
      <c r="H97" s="55"/>
      <c r="I97" s="75"/>
      <c r="J97" s="28"/>
    </row>
    <row r="98" spans="1:10" ht="15.75" customHeight="1">
      <c r="A98" s="53"/>
      <c r="B98" s="74"/>
      <c r="C98" s="28"/>
      <c r="D98" s="28"/>
      <c r="E98" s="28"/>
      <c r="F98" s="28"/>
      <c r="G98" s="28"/>
      <c r="H98" s="55"/>
      <c r="I98" s="75"/>
      <c r="J98" s="28"/>
    </row>
    <row r="99" spans="1:10" ht="15.75" customHeight="1">
      <c r="A99" s="24" t="s">
        <v>20</v>
      </c>
      <c r="B99" s="53" t="s">
        <v>175</v>
      </c>
      <c r="C99" s="28"/>
      <c r="D99" s="28"/>
      <c r="E99" s="28"/>
      <c r="F99" s="28"/>
      <c r="G99" s="28"/>
      <c r="H99" s="55"/>
      <c r="I99" s="75"/>
      <c r="J99" s="28"/>
    </row>
    <row r="100" spans="1:10" ht="15.75" customHeight="1">
      <c r="A100" s="53"/>
      <c r="B100" s="74"/>
      <c r="C100" s="28"/>
      <c r="D100" s="28"/>
      <c r="E100" s="28"/>
      <c r="F100" s="28"/>
      <c r="G100" s="28"/>
      <c r="H100" s="55"/>
      <c r="I100" s="75"/>
      <c r="J100" s="28"/>
    </row>
    <row r="101" spans="1:10" ht="15.75" customHeight="1">
      <c r="A101" s="53"/>
      <c r="B101" s="74"/>
      <c r="C101" s="28"/>
      <c r="D101" s="28"/>
      <c r="E101" s="28"/>
      <c r="F101" s="28"/>
      <c r="G101" s="28"/>
      <c r="H101" s="55"/>
      <c r="I101" s="75"/>
      <c r="J101" s="28"/>
    </row>
    <row r="102" spans="1:10" ht="15.75" customHeight="1">
      <c r="A102" s="53"/>
      <c r="B102" s="74"/>
      <c r="C102" s="28"/>
      <c r="D102" s="28"/>
      <c r="E102" s="28"/>
      <c r="F102" s="28"/>
      <c r="G102" s="28"/>
      <c r="H102" s="55"/>
      <c r="I102" s="75"/>
      <c r="J102" s="28"/>
    </row>
    <row r="103" spans="1:10" ht="15.75" customHeight="1">
      <c r="A103" s="24" t="s">
        <v>21</v>
      </c>
      <c r="B103" s="13" t="s">
        <v>176</v>
      </c>
      <c r="C103" s="28"/>
      <c r="D103" s="28"/>
      <c r="E103" s="28"/>
      <c r="F103" s="28"/>
      <c r="G103" s="28"/>
      <c r="H103" s="55"/>
      <c r="I103" s="75"/>
      <c r="J103" s="28"/>
    </row>
    <row r="104" spans="1:10" ht="15.75" customHeight="1">
      <c r="A104" s="53"/>
      <c r="B104" s="74"/>
      <c r="C104" s="28"/>
      <c r="D104" s="28"/>
      <c r="E104" s="28"/>
      <c r="F104" s="28"/>
      <c r="G104" s="28"/>
      <c r="H104" s="55"/>
      <c r="I104" s="75"/>
      <c r="J104" s="28"/>
    </row>
    <row r="105" spans="1:10" ht="15.75" customHeight="1">
      <c r="A105" s="53"/>
      <c r="B105" s="74"/>
      <c r="C105" s="28"/>
      <c r="D105" s="28"/>
      <c r="E105" s="28"/>
      <c r="F105" s="28"/>
      <c r="G105" s="28"/>
      <c r="H105" s="55"/>
      <c r="I105" s="75"/>
      <c r="J105" s="28"/>
    </row>
    <row r="106" spans="1:10" ht="15.75" customHeight="1">
      <c r="A106" s="53"/>
      <c r="B106" s="74"/>
      <c r="C106" s="28"/>
      <c r="D106" s="28"/>
      <c r="E106" s="28"/>
      <c r="F106" s="28"/>
      <c r="G106" s="28"/>
      <c r="H106" s="55"/>
      <c r="I106" s="75"/>
      <c r="J106" s="28"/>
    </row>
    <row r="107" spans="1:10" ht="15.75" customHeight="1">
      <c r="A107" s="53"/>
      <c r="B107" s="74"/>
      <c r="C107" s="28"/>
      <c r="D107" s="28"/>
      <c r="E107" s="28"/>
      <c r="F107" s="28"/>
      <c r="G107" s="28"/>
      <c r="H107" s="55"/>
      <c r="I107" s="75"/>
      <c r="J107" s="28"/>
    </row>
    <row r="108" spans="1:10" ht="15.75" customHeight="1">
      <c r="A108" s="53"/>
      <c r="B108" s="74"/>
      <c r="C108" s="28"/>
      <c r="D108" s="28"/>
      <c r="E108" s="28"/>
      <c r="F108" s="28"/>
      <c r="G108" s="28"/>
      <c r="H108" s="55"/>
      <c r="I108" s="75"/>
      <c r="J108" s="28"/>
    </row>
    <row r="109" spans="1:10" ht="15.75" customHeight="1">
      <c r="A109" s="53"/>
      <c r="B109" s="74"/>
      <c r="C109" s="28"/>
      <c r="D109" s="28"/>
      <c r="E109" s="28"/>
      <c r="F109" s="28"/>
      <c r="G109" s="28"/>
      <c r="H109" s="55"/>
      <c r="I109" s="75"/>
      <c r="J109" s="28"/>
    </row>
    <row r="110" spans="1:10" ht="15.75" customHeight="1">
      <c r="A110" s="53"/>
      <c r="B110" s="74"/>
      <c r="C110" s="28"/>
      <c r="D110" s="28"/>
      <c r="E110" s="28"/>
      <c r="F110" s="28"/>
      <c r="G110" s="28"/>
      <c r="H110" s="55"/>
      <c r="I110" s="75"/>
      <c r="J110" s="28"/>
    </row>
    <row r="111" spans="1:10" ht="15.75" customHeight="1">
      <c r="A111" s="53"/>
      <c r="B111" s="74"/>
      <c r="C111" s="28"/>
      <c r="D111" s="28"/>
      <c r="E111" s="28"/>
      <c r="F111" s="28"/>
      <c r="G111" s="28"/>
      <c r="H111" s="55"/>
      <c r="I111" s="75"/>
      <c r="J111" s="28"/>
    </row>
    <row r="112" spans="1:10" ht="15.75" customHeight="1">
      <c r="A112" s="53"/>
      <c r="B112" s="74"/>
      <c r="C112" s="28"/>
      <c r="D112" s="28"/>
      <c r="E112" s="28"/>
      <c r="F112" s="28"/>
      <c r="G112" s="28"/>
      <c r="H112" s="55"/>
      <c r="I112" s="75"/>
      <c r="J112" s="28"/>
    </row>
    <row r="113" spans="1:10" ht="15.75" customHeight="1">
      <c r="A113" s="53"/>
      <c r="B113" s="74"/>
      <c r="C113" s="28"/>
      <c r="D113" s="28"/>
      <c r="E113" s="28"/>
      <c r="F113" s="28"/>
      <c r="G113" s="28"/>
      <c r="H113" s="55"/>
      <c r="I113" s="75"/>
      <c r="J113" s="28"/>
    </row>
    <row r="114" spans="1:10" ht="15.75" customHeight="1">
      <c r="A114" s="53"/>
      <c r="B114" s="74"/>
      <c r="C114" s="28"/>
      <c r="D114" s="28"/>
      <c r="E114" s="28"/>
      <c r="F114" s="28"/>
      <c r="G114" s="28"/>
      <c r="H114" s="55"/>
      <c r="I114" s="75"/>
      <c r="J114" s="28"/>
    </row>
    <row r="115" spans="1:10" ht="15.75" customHeight="1">
      <c r="A115" s="53"/>
      <c r="B115" s="74"/>
      <c r="C115" s="28"/>
      <c r="D115" s="28"/>
      <c r="E115" s="28"/>
      <c r="F115" s="28"/>
      <c r="G115" s="28"/>
      <c r="H115" s="55"/>
      <c r="I115" s="75"/>
      <c r="J115" s="28"/>
    </row>
    <row r="116" spans="1:10" ht="15.75" customHeight="1">
      <c r="A116" s="53"/>
      <c r="B116" s="74"/>
      <c r="C116" s="28"/>
      <c r="D116" s="28"/>
      <c r="E116" s="28"/>
      <c r="F116" s="28"/>
      <c r="G116" s="28"/>
      <c r="H116" s="55"/>
      <c r="I116" s="75"/>
      <c r="J116" s="28"/>
    </row>
    <row r="117" spans="1:10" ht="15.75" customHeight="1">
      <c r="A117" s="53"/>
      <c r="B117" s="74"/>
      <c r="C117" s="28"/>
      <c r="D117" s="28"/>
      <c r="E117" s="28"/>
      <c r="F117" s="28"/>
      <c r="G117" s="28"/>
      <c r="H117" s="55"/>
      <c r="I117" s="75"/>
      <c r="J117" s="28"/>
    </row>
    <row r="118" spans="1:10" ht="15.75" customHeight="1">
      <c r="A118" s="53"/>
      <c r="B118" s="74"/>
      <c r="C118" s="28"/>
      <c r="D118" s="28"/>
      <c r="E118" s="28"/>
      <c r="F118" s="28"/>
      <c r="G118" s="28"/>
      <c r="H118" s="55"/>
      <c r="I118" s="75"/>
      <c r="J118" s="28"/>
    </row>
    <row r="119" spans="1:10" ht="15.75" customHeight="1">
      <c r="A119" s="53"/>
      <c r="B119" s="74"/>
      <c r="C119" s="28"/>
      <c r="D119" s="28"/>
      <c r="E119" s="28"/>
      <c r="F119" s="28"/>
      <c r="G119" s="28"/>
      <c r="H119" s="55"/>
      <c r="I119" s="75"/>
      <c r="J119" s="28"/>
    </row>
    <row r="120" spans="1:10" ht="15.75" customHeight="1">
      <c r="A120" s="53"/>
      <c r="B120" s="74"/>
      <c r="C120" s="28"/>
      <c r="D120" s="28"/>
      <c r="E120" s="28"/>
      <c r="F120" s="28"/>
      <c r="G120" s="28"/>
      <c r="H120" s="55"/>
      <c r="I120" s="75"/>
      <c r="J120" s="28"/>
    </row>
    <row r="121" spans="1:10" ht="15.75" customHeight="1">
      <c r="A121" s="53"/>
      <c r="B121" s="74"/>
      <c r="C121" s="28"/>
      <c r="D121" s="28"/>
      <c r="E121" s="28"/>
      <c r="F121" s="28"/>
      <c r="G121" s="28"/>
      <c r="H121" s="55"/>
      <c r="I121" s="75"/>
      <c r="J121" s="28"/>
    </row>
    <row r="122" spans="1:10" ht="15.75" customHeight="1">
      <c r="A122" s="53"/>
      <c r="B122" s="74"/>
      <c r="C122" s="28"/>
      <c r="D122" s="28"/>
      <c r="E122" s="28"/>
      <c r="F122" s="28"/>
      <c r="G122" s="28"/>
      <c r="H122" s="55"/>
      <c r="I122" s="75"/>
      <c r="J122" s="28"/>
    </row>
    <row r="123" spans="1:10" ht="15.75" customHeight="1">
      <c r="A123" s="53"/>
      <c r="B123" s="74"/>
      <c r="C123" s="28"/>
      <c r="D123" s="28"/>
      <c r="E123" s="28"/>
      <c r="F123" s="28"/>
      <c r="G123" s="28"/>
      <c r="H123" s="55"/>
      <c r="I123" s="75"/>
      <c r="J123" s="28"/>
    </row>
    <row r="124" spans="1:10" ht="15.75" customHeight="1">
      <c r="A124" s="53"/>
      <c r="B124" s="74"/>
      <c r="C124" s="28"/>
      <c r="D124" s="28"/>
      <c r="E124" s="28"/>
      <c r="F124" s="28"/>
      <c r="G124" s="28"/>
      <c r="H124" s="55"/>
      <c r="I124" s="75"/>
      <c r="J124" s="28"/>
    </row>
    <row r="125" spans="1:10" ht="15.75" customHeight="1">
      <c r="A125" s="53"/>
      <c r="B125" s="74"/>
      <c r="C125" s="28"/>
      <c r="D125" s="28"/>
      <c r="E125" s="28"/>
      <c r="F125" s="28"/>
      <c r="G125" s="28"/>
      <c r="H125" s="55"/>
      <c r="I125" s="75"/>
      <c r="J125" s="28"/>
    </row>
    <row r="126" spans="1:10" ht="15.75" customHeight="1">
      <c r="A126" s="53"/>
      <c r="B126" s="74"/>
      <c r="C126" s="28"/>
      <c r="D126" s="28"/>
      <c r="E126" s="28"/>
      <c r="F126" s="28"/>
      <c r="G126" s="28"/>
      <c r="H126" s="55"/>
      <c r="I126" s="75"/>
      <c r="J126" s="28"/>
    </row>
    <row r="127" spans="1:10" ht="15.75" customHeight="1">
      <c r="A127" s="53"/>
      <c r="B127" s="74"/>
      <c r="C127" s="28"/>
      <c r="D127" s="28"/>
      <c r="E127" s="28"/>
      <c r="F127" s="28"/>
      <c r="G127" s="28"/>
      <c r="H127" s="55"/>
      <c r="I127" s="75"/>
      <c r="J127" s="28"/>
    </row>
    <row r="128" spans="1:10" ht="15.75" customHeight="1">
      <c r="A128" s="53"/>
      <c r="B128" s="74"/>
      <c r="C128" s="28"/>
      <c r="D128" s="28"/>
      <c r="E128" s="28"/>
      <c r="F128" s="28"/>
      <c r="G128" s="28"/>
      <c r="H128" s="55"/>
      <c r="I128" s="75"/>
      <c r="J128" s="28"/>
    </row>
    <row r="129" spans="1:10" ht="15.75" customHeight="1">
      <c r="A129" s="53"/>
      <c r="B129" s="74"/>
      <c r="C129" s="28"/>
      <c r="D129" s="28"/>
      <c r="E129" s="28"/>
      <c r="F129" s="28"/>
      <c r="G129" s="28"/>
      <c r="H129" s="55"/>
      <c r="I129" s="75"/>
      <c r="J129" s="28"/>
    </row>
    <row r="130" spans="1:10" ht="15.75" customHeight="1">
      <c r="A130" s="53"/>
      <c r="B130" s="74"/>
      <c r="C130" s="28"/>
      <c r="D130" s="28"/>
      <c r="E130" s="28"/>
      <c r="F130" s="28"/>
      <c r="G130" s="28"/>
      <c r="H130" s="55"/>
      <c r="I130" s="75"/>
      <c r="J130" s="28"/>
    </row>
    <row r="131" spans="1:10" ht="15.75" customHeight="1">
      <c r="A131" s="53"/>
      <c r="B131" s="74"/>
      <c r="C131" s="28"/>
      <c r="D131" s="28"/>
      <c r="E131" s="28"/>
      <c r="F131" s="28"/>
      <c r="G131" s="28"/>
      <c r="H131" s="55"/>
      <c r="I131" s="75"/>
      <c r="J131" s="28"/>
    </row>
    <row r="132" spans="1:2" ht="15.75" customHeight="1">
      <c r="A132" s="24" t="s">
        <v>22</v>
      </c>
      <c r="B132" s="13" t="s">
        <v>235</v>
      </c>
    </row>
    <row r="133" spans="1:10" ht="15.75" customHeight="1">
      <c r="A133" s="24"/>
      <c r="B133" s="13"/>
      <c r="J133" s="77" t="s">
        <v>5</v>
      </c>
    </row>
    <row r="134" spans="1:10" ht="15.75" customHeight="1" thickBot="1">
      <c r="A134" s="53"/>
      <c r="B134" s="37" t="s">
        <v>43</v>
      </c>
      <c r="C134" s="13"/>
      <c r="J134" s="82">
        <v>117234</v>
      </c>
    </row>
    <row r="135" spans="1:10" ht="15.75" customHeight="1">
      <c r="A135" s="53"/>
      <c r="B135" s="74"/>
      <c r="C135" s="28"/>
      <c r="D135" s="28"/>
      <c r="E135" s="28"/>
      <c r="F135" s="28"/>
      <c r="G135" s="28"/>
      <c r="H135" s="55"/>
      <c r="I135" s="75"/>
      <c r="J135" s="28"/>
    </row>
    <row r="136" spans="1:10" ht="15.75" customHeight="1">
      <c r="A136" s="53"/>
      <c r="B136" s="74" t="s">
        <v>228</v>
      </c>
      <c r="C136" s="28"/>
      <c r="D136" s="28"/>
      <c r="E136" s="28"/>
      <c r="F136" s="28"/>
      <c r="G136" s="28"/>
      <c r="H136" s="55"/>
      <c r="I136" s="75"/>
      <c r="J136" s="28"/>
    </row>
    <row r="137" spans="1:10" ht="15.75" customHeight="1">
      <c r="A137" s="53"/>
      <c r="B137" s="74"/>
      <c r="C137" s="28"/>
      <c r="D137" s="28"/>
      <c r="E137" s="28"/>
      <c r="F137" s="28"/>
      <c r="G137" s="28"/>
      <c r="H137" s="55"/>
      <c r="I137" s="75"/>
      <c r="J137" s="28"/>
    </row>
    <row r="138" spans="1:10" ht="15.75" customHeight="1">
      <c r="A138" s="53"/>
      <c r="B138" s="74"/>
      <c r="C138" s="28"/>
      <c r="D138" s="28"/>
      <c r="E138" s="28"/>
      <c r="F138" s="28"/>
      <c r="G138" s="28"/>
      <c r="H138" s="55"/>
      <c r="I138" s="75"/>
      <c r="J138" s="28"/>
    </row>
    <row r="139" spans="1:10" ht="15.75" customHeight="1">
      <c r="A139" s="24" t="s">
        <v>42</v>
      </c>
      <c r="B139" s="76" t="s">
        <v>165</v>
      </c>
      <c r="C139" s="28"/>
      <c r="D139" s="28"/>
      <c r="E139" s="28"/>
      <c r="F139" s="28"/>
      <c r="G139" s="28"/>
      <c r="H139" s="55"/>
      <c r="I139" s="75"/>
      <c r="J139" s="28"/>
    </row>
    <row r="140" spans="1:10" ht="15.75" customHeight="1">
      <c r="A140" s="24"/>
      <c r="B140" s="76"/>
      <c r="C140" s="28"/>
      <c r="D140" s="28"/>
      <c r="E140" s="28"/>
      <c r="F140" s="28"/>
      <c r="G140" s="28"/>
      <c r="H140" s="55"/>
      <c r="I140" s="75"/>
      <c r="J140" s="28"/>
    </row>
    <row r="141" spans="1:10" ht="15.75" customHeight="1">
      <c r="A141" s="24"/>
      <c r="B141" s="76"/>
      <c r="C141" s="28"/>
      <c r="D141" s="28"/>
      <c r="E141" s="28"/>
      <c r="F141" s="28"/>
      <c r="G141" s="28"/>
      <c r="H141" s="55"/>
      <c r="I141" s="75"/>
      <c r="J141" s="28"/>
    </row>
    <row r="142" spans="1:10" ht="15.75" customHeight="1">
      <c r="A142" s="24"/>
      <c r="B142" s="76"/>
      <c r="C142" s="28"/>
      <c r="D142" s="28"/>
      <c r="E142" s="28"/>
      <c r="F142" s="28"/>
      <c r="G142" s="28"/>
      <c r="H142" s="55"/>
      <c r="I142" s="75"/>
      <c r="J142" s="28"/>
    </row>
    <row r="143" spans="1:10" ht="15.75" customHeight="1">
      <c r="A143" s="24"/>
      <c r="B143" s="76"/>
      <c r="C143" s="28"/>
      <c r="D143" s="28"/>
      <c r="E143" s="28"/>
      <c r="F143" s="28"/>
      <c r="G143" s="28"/>
      <c r="H143" s="55"/>
      <c r="I143" s="75"/>
      <c r="J143" s="28"/>
    </row>
    <row r="144" spans="1:10" ht="15.75" customHeight="1">
      <c r="A144" s="24"/>
      <c r="B144" s="76"/>
      <c r="C144" s="28"/>
      <c r="D144" s="28"/>
      <c r="E144" s="28"/>
      <c r="F144" s="28"/>
      <c r="G144" s="28"/>
      <c r="H144" s="55"/>
      <c r="I144" s="75"/>
      <c r="J144" s="28"/>
    </row>
    <row r="145" spans="1:10" ht="15.75" customHeight="1">
      <c r="A145" s="24"/>
      <c r="B145" s="76"/>
      <c r="C145" s="28"/>
      <c r="D145" s="28"/>
      <c r="E145" s="28"/>
      <c r="F145" s="28"/>
      <c r="G145" s="28"/>
      <c r="H145" s="55"/>
      <c r="I145" s="75"/>
      <c r="J145" s="28"/>
    </row>
    <row r="146" spans="1:10" ht="15.75" customHeight="1">
      <c r="A146" s="24" t="s">
        <v>44</v>
      </c>
      <c r="B146" s="76" t="s">
        <v>164</v>
      </c>
      <c r="C146" s="81"/>
      <c r="D146" s="28"/>
      <c r="E146" s="28"/>
      <c r="F146" s="28"/>
      <c r="G146" s="28"/>
      <c r="H146" s="55"/>
      <c r="I146" s="75"/>
      <c r="J146" s="28"/>
    </row>
    <row r="147" spans="1:10" ht="15.75" customHeight="1">
      <c r="A147" s="24"/>
      <c r="B147" s="76"/>
      <c r="C147" s="81"/>
      <c r="D147" s="28"/>
      <c r="E147" s="28"/>
      <c r="F147" s="28"/>
      <c r="G147" s="28"/>
      <c r="H147" s="55"/>
      <c r="I147" s="75"/>
      <c r="J147" s="28"/>
    </row>
    <row r="148" spans="1:10" ht="15.75" customHeight="1">
      <c r="A148" s="24"/>
      <c r="B148" s="76"/>
      <c r="C148" s="81"/>
      <c r="D148" s="28"/>
      <c r="E148" s="28"/>
      <c r="F148" s="28"/>
      <c r="G148" s="28"/>
      <c r="H148" s="55"/>
      <c r="I148" s="75"/>
      <c r="J148" s="28"/>
    </row>
    <row r="149" spans="1:10" ht="15.75" customHeight="1">
      <c r="A149" s="24"/>
      <c r="B149" s="76"/>
      <c r="C149" s="81"/>
      <c r="D149" s="28"/>
      <c r="E149" s="28"/>
      <c r="F149" s="28"/>
      <c r="G149" s="28"/>
      <c r="H149" s="55"/>
      <c r="I149" s="75"/>
      <c r="J149" s="28"/>
    </row>
    <row r="150" spans="1:10" ht="15.75" customHeight="1">
      <c r="A150" s="24"/>
      <c r="B150" s="76"/>
      <c r="C150" s="81"/>
      <c r="D150" s="28"/>
      <c r="E150" s="28"/>
      <c r="F150" s="28"/>
      <c r="G150" s="28"/>
      <c r="H150" s="55"/>
      <c r="I150" s="75"/>
      <c r="J150" s="28"/>
    </row>
    <row r="151" spans="1:10" ht="15.75" customHeight="1">
      <c r="A151" s="24"/>
      <c r="B151" s="76"/>
      <c r="C151" s="81"/>
      <c r="D151" s="28"/>
      <c r="E151" s="28"/>
      <c r="F151" s="28"/>
      <c r="G151" s="28"/>
      <c r="H151" s="55"/>
      <c r="I151" s="75"/>
      <c r="J151" s="28"/>
    </row>
    <row r="152" spans="1:10" ht="15.75" customHeight="1">
      <c r="A152" s="24"/>
      <c r="B152" s="76"/>
      <c r="C152" s="81"/>
      <c r="D152" s="28"/>
      <c r="E152" s="28"/>
      <c r="F152" s="28"/>
      <c r="G152" s="28"/>
      <c r="H152" s="55"/>
      <c r="I152" s="75"/>
      <c r="J152" s="28"/>
    </row>
    <row r="153" spans="1:10" ht="15.75" customHeight="1">
      <c r="A153" s="24" t="s">
        <v>46</v>
      </c>
      <c r="B153" s="76" t="s">
        <v>143</v>
      </c>
      <c r="C153" s="28"/>
      <c r="D153" s="28"/>
      <c r="E153" s="28"/>
      <c r="F153" s="28"/>
      <c r="G153" s="28"/>
      <c r="H153" s="55"/>
      <c r="I153" s="75"/>
      <c r="J153" s="28"/>
    </row>
    <row r="154" spans="1:10" ht="15.75" customHeight="1">
      <c r="A154" s="24"/>
      <c r="B154" s="76"/>
      <c r="C154" s="28"/>
      <c r="D154" s="28"/>
      <c r="E154" s="28"/>
      <c r="F154" s="28"/>
      <c r="G154" s="28"/>
      <c r="H154" s="55"/>
      <c r="I154" s="75"/>
      <c r="J154" s="28"/>
    </row>
    <row r="155" spans="1:10" ht="15.75" customHeight="1">
      <c r="A155" s="24"/>
      <c r="B155" s="76"/>
      <c r="C155" s="28"/>
      <c r="D155" s="28"/>
      <c r="E155" s="28"/>
      <c r="F155" s="28"/>
      <c r="G155" s="28"/>
      <c r="H155" s="55"/>
      <c r="I155" s="75"/>
      <c r="J155" s="28"/>
    </row>
    <row r="156" spans="1:10" ht="15.75" customHeight="1">
      <c r="A156" s="24"/>
      <c r="B156" s="76"/>
      <c r="C156" s="28"/>
      <c r="D156" s="28"/>
      <c r="E156" s="28"/>
      <c r="F156" s="28"/>
      <c r="G156" s="28"/>
      <c r="H156" s="55"/>
      <c r="I156" s="75"/>
      <c r="J156" s="28"/>
    </row>
    <row r="157" spans="1:10" ht="15.75" customHeight="1">
      <c r="A157" s="24"/>
      <c r="B157" s="76"/>
      <c r="C157" s="28"/>
      <c r="D157" s="28"/>
      <c r="E157" s="28"/>
      <c r="F157" s="28"/>
      <c r="G157" s="28"/>
      <c r="H157" s="55"/>
      <c r="I157" s="75"/>
      <c r="J157" s="28"/>
    </row>
    <row r="158" spans="1:10" ht="15.75" customHeight="1">
      <c r="A158" s="24"/>
      <c r="B158" s="76"/>
      <c r="C158" s="28"/>
      <c r="D158" s="28"/>
      <c r="E158" s="28"/>
      <c r="F158" s="28"/>
      <c r="G158" s="28"/>
      <c r="H158" s="55"/>
      <c r="I158" s="75"/>
      <c r="J158" s="28"/>
    </row>
    <row r="159" spans="1:10" ht="15.75" customHeight="1">
      <c r="A159" s="24"/>
      <c r="B159" s="76"/>
      <c r="C159" s="28"/>
      <c r="D159" s="28"/>
      <c r="E159" s="28"/>
      <c r="F159" s="28"/>
      <c r="G159" s="28"/>
      <c r="H159" s="55"/>
      <c r="I159" s="75"/>
      <c r="J159" s="28"/>
    </row>
    <row r="160" spans="1:10" ht="15.75" customHeight="1">
      <c r="A160" s="24"/>
      <c r="B160" s="76"/>
      <c r="C160" s="28"/>
      <c r="D160" s="28"/>
      <c r="E160" s="28"/>
      <c r="F160" s="28"/>
      <c r="G160" s="28"/>
      <c r="H160" s="55"/>
      <c r="I160" s="75"/>
      <c r="J160" s="28"/>
    </row>
    <row r="161" spans="1:10" ht="15.75" customHeight="1">
      <c r="A161" s="24"/>
      <c r="B161" s="76"/>
      <c r="C161" s="28"/>
      <c r="D161" s="28"/>
      <c r="E161" s="28"/>
      <c r="F161" s="28"/>
      <c r="G161" s="28"/>
      <c r="H161" s="55"/>
      <c r="I161" s="75"/>
      <c r="J161" s="28"/>
    </row>
    <row r="162" spans="1:10" ht="15.75" customHeight="1">
      <c r="A162" s="24" t="s">
        <v>48</v>
      </c>
      <c r="B162" s="76" t="s">
        <v>144</v>
      </c>
      <c r="C162" s="28"/>
      <c r="D162" s="28"/>
      <c r="E162" s="28"/>
      <c r="F162" s="28"/>
      <c r="G162" s="28"/>
      <c r="H162" s="55"/>
      <c r="I162" s="75"/>
      <c r="J162" s="28"/>
    </row>
    <row r="163" spans="1:3" ht="15.75" customHeight="1">
      <c r="A163" s="53"/>
      <c r="C163" s="13"/>
    </row>
    <row r="164" spans="1:3" ht="15.75" customHeight="1">
      <c r="A164" s="53"/>
      <c r="C164" s="13"/>
    </row>
    <row r="165" spans="1:3" ht="15.75" customHeight="1">
      <c r="A165" s="53"/>
      <c r="C165" s="13"/>
    </row>
    <row r="166" spans="1:3" ht="15.75" customHeight="1">
      <c r="A166" s="53"/>
      <c r="C166" s="13"/>
    </row>
    <row r="167" spans="1:3" ht="15.75" customHeight="1">
      <c r="A167" s="24" t="s">
        <v>54</v>
      </c>
      <c r="B167" s="53" t="s">
        <v>145</v>
      </c>
      <c r="C167" s="13"/>
    </row>
    <row r="168" spans="1:10" ht="15.75" customHeight="1">
      <c r="A168" s="53"/>
      <c r="C168" s="13"/>
      <c r="I168" s="131" t="s">
        <v>146</v>
      </c>
      <c r="J168" s="109" t="s">
        <v>155</v>
      </c>
    </row>
    <row r="169" spans="1:10" ht="15.75" customHeight="1">
      <c r="A169" s="53"/>
      <c r="C169" s="13"/>
      <c r="I169" s="126" t="s">
        <v>4</v>
      </c>
      <c r="J169" s="110" t="s">
        <v>147</v>
      </c>
    </row>
    <row r="170" spans="1:10" ht="15.75" customHeight="1">
      <c r="A170" s="53"/>
      <c r="C170" s="13"/>
      <c r="I170" s="130" t="s">
        <v>237</v>
      </c>
      <c r="J170" s="103" t="s">
        <v>237</v>
      </c>
    </row>
    <row r="171" spans="1:10" ht="15.75" customHeight="1">
      <c r="A171" s="53"/>
      <c r="C171" s="13"/>
      <c r="I171" s="128" t="s">
        <v>5</v>
      </c>
      <c r="J171" s="111" t="s">
        <v>5</v>
      </c>
    </row>
    <row r="172" spans="1:10" ht="15.75" customHeight="1">
      <c r="A172" s="53"/>
      <c r="C172" s="13"/>
      <c r="I172" s="40"/>
      <c r="J172" s="40"/>
    </row>
    <row r="173" spans="1:10" ht="15.75" customHeight="1">
      <c r="A173" s="53"/>
      <c r="B173" s="37" t="s">
        <v>148</v>
      </c>
      <c r="C173" s="13"/>
      <c r="I173" s="85"/>
      <c r="J173" s="47"/>
    </row>
    <row r="174" spans="1:10" ht="15.75" customHeight="1">
      <c r="A174" s="53"/>
      <c r="B174" s="37"/>
      <c r="C174" s="37" t="s">
        <v>222</v>
      </c>
      <c r="I174" s="72">
        <f>2984-1255</f>
        <v>1729</v>
      </c>
      <c r="J174" s="46">
        <f>36+798+1809+390+1137</f>
        <v>4170</v>
      </c>
    </row>
    <row r="175" spans="1:10" ht="15.75" customHeight="1">
      <c r="A175" s="53"/>
      <c r="B175" s="37"/>
      <c r="C175" s="37" t="s">
        <v>223</v>
      </c>
      <c r="I175" s="72">
        <f>4390-3135</f>
        <v>1255</v>
      </c>
      <c r="J175" s="46">
        <v>4390</v>
      </c>
    </row>
    <row r="176" spans="1:10" ht="15.75" customHeight="1">
      <c r="A176" s="53"/>
      <c r="B176" s="37"/>
      <c r="C176" s="13"/>
      <c r="I176" s="72"/>
      <c r="J176" s="46"/>
    </row>
    <row r="177" spans="1:10" ht="15.75" customHeight="1">
      <c r="A177" s="53"/>
      <c r="B177" s="37" t="s">
        <v>149</v>
      </c>
      <c r="C177" s="13"/>
      <c r="I177" s="72">
        <v>0</v>
      </c>
      <c r="J177" s="46">
        <v>0</v>
      </c>
    </row>
    <row r="178" spans="1:10" ht="15.75" customHeight="1">
      <c r="A178" s="53"/>
      <c r="B178" s="37"/>
      <c r="C178" s="13"/>
      <c r="I178" s="72"/>
      <c r="J178" s="46"/>
    </row>
    <row r="179" spans="1:10" ht="15.75" customHeight="1">
      <c r="A179" s="53"/>
      <c r="B179" s="37" t="s">
        <v>224</v>
      </c>
      <c r="C179" s="13"/>
      <c r="I179" s="72">
        <v>382</v>
      </c>
      <c r="J179" s="46">
        <v>1559</v>
      </c>
    </row>
    <row r="180" spans="1:10" ht="15.75" customHeight="1">
      <c r="A180" s="53"/>
      <c r="B180" s="37"/>
      <c r="C180" s="13"/>
      <c r="I180" s="71">
        <f>SUM(I173:I179)</f>
        <v>3366</v>
      </c>
      <c r="J180" s="45">
        <f>SUM(J173:J179)</f>
        <v>10119</v>
      </c>
    </row>
    <row r="181" spans="1:10" ht="15.75" customHeight="1">
      <c r="A181" s="53"/>
      <c r="B181" s="37"/>
      <c r="C181" s="13"/>
      <c r="I181" s="40"/>
      <c r="J181" s="40"/>
    </row>
    <row r="182" spans="1:10" ht="15.75" customHeight="1">
      <c r="A182" s="53"/>
      <c r="B182" s="37"/>
      <c r="C182" s="13"/>
      <c r="G182" s="84"/>
      <c r="H182" s="28"/>
      <c r="I182" s="44"/>
      <c r="J182" s="44"/>
    </row>
    <row r="183" spans="1:10" s="28" customFormat="1" ht="15.75" customHeight="1">
      <c r="A183" s="76"/>
      <c r="B183" s="74"/>
      <c r="C183" s="81"/>
      <c r="G183" s="147"/>
      <c r="H183" s="75"/>
      <c r="I183" s="44"/>
      <c r="J183" s="44"/>
    </row>
    <row r="184" spans="1:10" s="28" customFormat="1" ht="15.75" customHeight="1">
      <c r="A184" s="76"/>
      <c r="B184" s="74"/>
      <c r="C184" s="81"/>
      <c r="G184" s="147"/>
      <c r="I184" s="44"/>
      <c r="J184" s="44"/>
    </row>
    <row r="185" spans="1:10" s="28" customFormat="1" ht="15.75" customHeight="1">
      <c r="A185" s="76"/>
      <c r="B185" s="74"/>
      <c r="C185" s="81"/>
      <c r="G185" s="147"/>
      <c r="I185" s="44"/>
      <c r="J185" s="44"/>
    </row>
    <row r="186" spans="1:10" s="28" customFormat="1" ht="15.75" customHeight="1">
      <c r="A186" s="76"/>
      <c r="B186" s="148"/>
      <c r="C186" s="81"/>
      <c r="G186" s="147"/>
      <c r="I186" s="44"/>
      <c r="J186" s="44"/>
    </row>
    <row r="187" spans="1:10" ht="15.75" customHeight="1">
      <c r="A187" s="53"/>
      <c r="B187" s="37"/>
      <c r="C187" s="13"/>
      <c r="I187" s="40"/>
      <c r="J187" s="40"/>
    </row>
    <row r="188" spans="1:10" ht="15.75" customHeight="1">
      <c r="A188" s="53"/>
      <c r="B188" s="37"/>
      <c r="C188" s="13"/>
      <c r="I188" s="40"/>
      <c r="J188" s="40"/>
    </row>
    <row r="189" spans="1:10" ht="15.75" customHeight="1">
      <c r="A189" s="24" t="s">
        <v>55</v>
      </c>
      <c r="B189" s="8" t="s">
        <v>97</v>
      </c>
      <c r="C189" s="13"/>
      <c r="I189" s="40"/>
      <c r="J189" s="40"/>
    </row>
    <row r="190" spans="1:3" ht="15.75" customHeight="1">
      <c r="A190" s="53"/>
      <c r="B190" s="37"/>
      <c r="C190" s="13"/>
    </row>
    <row r="191" spans="1:3" ht="15.75" customHeight="1">
      <c r="A191" s="53"/>
      <c r="B191" s="37"/>
      <c r="C191" s="13"/>
    </row>
    <row r="192" spans="1:11" ht="15.75" customHeight="1">
      <c r="A192" s="53"/>
      <c r="B192" s="37"/>
      <c r="C192" s="13"/>
      <c r="K192" s="40"/>
    </row>
    <row r="193" spans="1:3" ht="15.75" customHeight="1">
      <c r="A193" s="53"/>
      <c r="B193" s="37"/>
      <c r="C193" s="13"/>
    </row>
    <row r="194" spans="1:3" ht="15.75" customHeight="1">
      <c r="A194" s="53"/>
      <c r="B194" s="37"/>
      <c r="C194" s="13"/>
    </row>
    <row r="195" spans="1:3" ht="15.75" customHeight="1">
      <c r="A195" s="53"/>
      <c r="B195" s="37"/>
      <c r="C195" s="13"/>
    </row>
    <row r="196" spans="1:3" ht="15.75" customHeight="1">
      <c r="A196" s="24" t="s">
        <v>212</v>
      </c>
      <c r="B196" s="8" t="s">
        <v>150</v>
      </c>
      <c r="C196" s="13"/>
    </row>
    <row r="197" spans="1:3" ht="4.5" customHeight="1">
      <c r="A197" s="24"/>
      <c r="B197" s="8"/>
      <c r="C197" s="13"/>
    </row>
    <row r="198" spans="1:10" s="98" customFormat="1" ht="47.25">
      <c r="A198" s="143"/>
      <c r="B198" s="144"/>
      <c r="C198" s="99"/>
      <c r="J198" s="145" t="s">
        <v>216</v>
      </c>
    </row>
    <row r="199" spans="1:10" s="98" customFormat="1" ht="15.75">
      <c r="A199" s="143"/>
      <c r="B199" s="144"/>
      <c r="C199" s="99"/>
      <c r="J199" s="146" t="s">
        <v>5</v>
      </c>
    </row>
    <row r="200" spans="1:25" s="4" customFormat="1" ht="15.75" customHeight="1">
      <c r="A200" s="8"/>
      <c r="B200" s="7" t="s">
        <v>73</v>
      </c>
      <c r="J200" s="35">
        <f>510</f>
        <v>510</v>
      </c>
      <c r="K200" s="12"/>
      <c r="L200" s="12"/>
      <c r="M200" s="12"/>
      <c r="N200" s="12"/>
      <c r="O200" s="12"/>
      <c r="P200" s="12"/>
      <c r="Q200" s="12"/>
      <c r="R200" s="12"/>
      <c r="S200" s="12"/>
      <c r="T200" s="12"/>
      <c r="U200" s="12"/>
      <c r="V200" s="12"/>
      <c r="W200" s="12"/>
      <c r="X200" s="12"/>
      <c r="Y200" s="12"/>
    </row>
    <row r="201" spans="1:25" s="4" customFormat="1" ht="15.75" customHeight="1">
      <c r="A201" s="8"/>
      <c r="B201" s="7" t="s">
        <v>75</v>
      </c>
      <c r="J201" s="68">
        <v>-304</v>
      </c>
      <c r="K201" s="12"/>
      <c r="L201" s="12"/>
      <c r="M201" s="12"/>
      <c r="N201" s="12"/>
      <c r="O201" s="12"/>
      <c r="P201" s="12"/>
      <c r="Q201" s="12"/>
      <c r="R201" s="12"/>
      <c r="S201" s="12"/>
      <c r="T201" s="12"/>
      <c r="U201" s="12"/>
      <c r="V201" s="12"/>
      <c r="W201" s="12"/>
      <c r="X201" s="12"/>
      <c r="Y201" s="12"/>
    </row>
    <row r="202" spans="1:25" s="4" customFormat="1" ht="15.75" customHeight="1" thickBot="1">
      <c r="A202" s="8"/>
      <c r="B202" s="7" t="s">
        <v>74</v>
      </c>
      <c r="J202" s="34">
        <f>J201+J200</f>
        <v>206</v>
      </c>
      <c r="K202" s="12"/>
      <c r="L202" s="12"/>
      <c r="M202" s="12"/>
      <c r="N202" s="12"/>
      <c r="O202" s="12"/>
      <c r="P202" s="12"/>
      <c r="Q202" s="12"/>
      <c r="R202" s="12"/>
      <c r="S202" s="12"/>
      <c r="T202" s="12"/>
      <c r="U202" s="12"/>
      <c r="V202" s="12"/>
      <c r="W202" s="12"/>
      <c r="X202" s="12"/>
      <c r="Y202" s="12"/>
    </row>
    <row r="203" spans="1:25" s="4" customFormat="1" ht="15.75" customHeight="1">
      <c r="A203" s="8"/>
      <c r="J203" s="18"/>
      <c r="K203" s="12"/>
      <c r="L203" s="12"/>
      <c r="N203" s="12"/>
      <c r="O203" s="12"/>
      <c r="P203" s="12"/>
      <c r="Q203" s="12"/>
      <c r="R203" s="12"/>
      <c r="S203" s="12"/>
      <c r="T203" s="12"/>
      <c r="U203" s="12"/>
      <c r="V203" s="12"/>
      <c r="W203" s="12"/>
      <c r="X203" s="12"/>
      <c r="Y203" s="12"/>
    </row>
    <row r="204" spans="1:25" s="4" customFormat="1" ht="15.75" customHeight="1" thickBot="1">
      <c r="A204" s="8"/>
      <c r="B204" s="2"/>
      <c r="J204" s="132">
        <v>126</v>
      </c>
      <c r="K204" s="12"/>
      <c r="L204" s="12"/>
      <c r="M204" s="88" t="s">
        <v>159</v>
      </c>
      <c r="N204" s="89"/>
      <c r="O204" s="89">
        <v>5685</v>
      </c>
      <c r="P204" s="90">
        <v>0.74</v>
      </c>
      <c r="Q204" s="91">
        <f>+O204*P204</f>
        <v>4206.9</v>
      </c>
      <c r="R204" s="12"/>
      <c r="S204" s="12"/>
      <c r="T204" s="12"/>
      <c r="U204" s="12"/>
      <c r="V204" s="12"/>
      <c r="W204" s="12"/>
      <c r="X204" s="12"/>
      <c r="Y204" s="12"/>
    </row>
    <row r="205" spans="1:25" s="4" customFormat="1" ht="15.75" customHeight="1">
      <c r="A205" s="8"/>
      <c r="B205" s="2"/>
      <c r="J205" s="28"/>
      <c r="K205" s="12"/>
      <c r="L205" s="12"/>
      <c r="M205" s="17" t="s">
        <v>160</v>
      </c>
      <c r="N205" s="28"/>
      <c r="O205" s="28">
        <v>95000</v>
      </c>
      <c r="P205" s="92">
        <v>1.28</v>
      </c>
      <c r="Q205" s="78">
        <f>+O205*P205</f>
        <v>121600</v>
      </c>
      <c r="R205" s="12"/>
      <c r="S205" s="12"/>
      <c r="T205" s="12"/>
      <c r="U205" s="12"/>
      <c r="V205" s="12"/>
      <c r="W205" s="12"/>
      <c r="X205" s="12"/>
      <c r="Y205" s="12"/>
    </row>
    <row r="206" spans="1:25" s="4" customFormat="1" ht="15.75" customHeight="1">
      <c r="A206" s="9" t="s">
        <v>213</v>
      </c>
      <c r="B206" s="3" t="s">
        <v>25</v>
      </c>
      <c r="J206" s="28"/>
      <c r="K206" s="12"/>
      <c r="L206" s="12"/>
      <c r="M206" s="30"/>
      <c r="N206" s="26"/>
      <c r="O206" s="26"/>
      <c r="P206" s="26"/>
      <c r="Q206" s="93">
        <f>SUM(Q204:Q205)</f>
        <v>125806.9</v>
      </c>
      <c r="R206" s="12"/>
      <c r="S206" s="12"/>
      <c r="T206" s="12"/>
      <c r="U206" s="12"/>
      <c r="V206" s="12"/>
      <c r="W206" s="12"/>
      <c r="X206" s="12"/>
      <c r="Y206" s="12"/>
    </row>
    <row r="207" spans="1:25" s="4" customFormat="1" ht="15.75" customHeight="1">
      <c r="A207" s="8"/>
      <c r="B207" s="2"/>
      <c r="J207" s="28"/>
      <c r="K207" s="12"/>
      <c r="L207" s="12"/>
      <c r="M207" s="12"/>
      <c r="N207" s="12"/>
      <c r="O207" s="12"/>
      <c r="P207" s="12"/>
      <c r="Q207" s="12"/>
      <c r="R207" s="12"/>
      <c r="S207" s="12"/>
      <c r="T207" s="12"/>
      <c r="U207" s="12"/>
      <c r="V207" s="12"/>
      <c r="W207" s="12"/>
      <c r="X207" s="12"/>
      <c r="Y207" s="12"/>
    </row>
    <row r="208" spans="1:25" s="4" customFormat="1" ht="15.75" customHeight="1">
      <c r="A208" s="8"/>
      <c r="B208" s="2"/>
      <c r="J208" s="28"/>
      <c r="K208" s="12"/>
      <c r="L208" s="12"/>
      <c r="M208" s="12"/>
      <c r="N208" s="12"/>
      <c r="O208" s="12"/>
      <c r="P208" s="12"/>
      <c r="Q208" s="12"/>
      <c r="R208" s="12"/>
      <c r="S208" s="12"/>
      <c r="T208" s="12"/>
      <c r="U208" s="12"/>
      <c r="V208" s="12"/>
      <c r="W208" s="12"/>
      <c r="X208" s="12"/>
      <c r="Y208" s="12"/>
    </row>
    <row r="209" spans="1:25" s="4" customFormat="1" ht="15.75" customHeight="1">
      <c r="A209" s="9" t="s">
        <v>56</v>
      </c>
      <c r="B209" s="36" t="s">
        <v>151</v>
      </c>
      <c r="J209" s="28"/>
      <c r="K209" s="12"/>
      <c r="L209" s="12"/>
      <c r="M209" s="12"/>
      <c r="N209" s="12"/>
      <c r="O209" s="12"/>
      <c r="P209" s="12"/>
      <c r="Q209" s="12"/>
      <c r="R209" s="12"/>
      <c r="S209" s="12"/>
      <c r="T209" s="12"/>
      <c r="U209" s="12"/>
      <c r="V209" s="12"/>
      <c r="W209" s="12"/>
      <c r="X209" s="12"/>
      <c r="Y209" s="12"/>
    </row>
    <row r="210" spans="1:25" s="4" customFormat="1" ht="15.75" customHeight="1">
      <c r="A210" s="8"/>
      <c r="B210" s="2"/>
      <c r="J210" s="28"/>
      <c r="K210" s="12"/>
      <c r="L210" s="12"/>
      <c r="M210" s="12"/>
      <c r="N210" s="12"/>
      <c r="O210" s="12"/>
      <c r="P210" s="12"/>
      <c r="Q210" s="12"/>
      <c r="R210" s="12"/>
      <c r="S210" s="12"/>
      <c r="T210" s="12"/>
      <c r="U210" s="12"/>
      <c r="V210" s="12"/>
      <c r="W210" s="12"/>
      <c r="X210" s="12"/>
      <c r="Y210" s="12"/>
    </row>
    <row r="211" spans="1:10" ht="15.75" customHeight="1">
      <c r="A211" s="53"/>
      <c r="H211" s="156" t="s">
        <v>26</v>
      </c>
      <c r="I211" s="157"/>
      <c r="J211" s="133"/>
    </row>
    <row r="212" spans="1:10" ht="15.75" customHeight="1">
      <c r="A212" s="53"/>
      <c r="H212" s="134" t="s">
        <v>27</v>
      </c>
      <c r="I212" s="117" t="s">
        <v>28</v>
      </c>
      <c r="J212" s="111" t="s">
        <v>5</v>
      </c>
    </row>
    <row r="213" spans="1:10" ht="15.75" customHeight="1">
      <c r="A213" s="53"/>
      <c r="B213" s="29" t="s">
        <v>6</v>
      </c>
      <c r="C213" s="12" t="s">
        <v>29</v>
      </c>
      <c r="E213" s="15"/>
      <c r="F213" s="15"/>
      <c r="H213" s="16"/>
      <c r="I213" s="17"/>
      <c r="J213" s="18"/>
    </row>
    <row r="214" spans="1:10" ht="15.75" customHeight="1">
      <c r="A214" s="53"/>
      <c r="B214" s="12"/>
      <c r="C214" s="12" t="s">
        <v>30</v>
      </c>
      <c r="E214" s="15"/>
      <c r="F214" s="15"/>
      <c r="H214" s="16" t="s">
        <v>31</v>
      </c>
      <c r="I214" s="17">
        <f>4843+721+3652+3930</f>
        <v>13146</v>
      </c>
      <c r="J214" s="18">
        <f>I214</f>
        <v>13146</v>
      </c>
    </row>
    <row r="215" spans="1:10" ht="15.75" customHeight="1">
      <c r="A215" s="53"/>
      <c r="B215" s="12"/>
      <c r="E215" s="15"/>
      <c r="F215" s="15"/>
      <c r="H215" s="16" t="s">
        <v>37</v>
      </c>
      <c r="I215" s="17">
        <v>524</v>
      </c>
      <c r="J215" s="18">
        <v>1991</v>
      </c>
    </row>
    <row r="216" spans="1:10" ht="15.75" customHeight="1">
      <c r="A216" s="53"/>
      <c r="B216" s="12"/>
      <c r="E216" s="15"/>
      <c r="F216" s="15"/>
      <c r="H216" s="16" t="s">
        <v>32</v>
      </c>
      <c r="I216" s="17">
        <v>0</v>
      </c>
      <c r="J216" s="23">
        <f>I216*0.5059</f>
        <v>0</v>
      </c>
    </row>
    <row r="217" spans="1:10" ht="15.75" customHeight="1">
      <c r="A217" s="53"/>
      <c r="B217" s="12"/>
      <c r="E217" s="15"/>
      <c r="F217" s="15"/>
      <c r="H217" s="54" t="s">
        <v>33</v>
      </c>
      <c r="I217" s="22">
        <f>SUM(I214:I216)</f>
        <v>13670</v>
      </c>
      <c r="J217" s="22">
        <f>SUM(J214:J216)</f>
        <v>15137</v>
      </c>
    </row>
    <row r="218" spans="1:10" ht="15.75" customHeight="1">
      <c r="A218" s="53"/>
      <c r="B218" s="12"/>
      <c r="E218" s="15"/>
      <c r="F218" s="15"/>
      <c r="H218" s="16"/>
      <c r="I218" s="18"/>
      <c r="J218" s="35"/>
    </row>
    <row r="219" spans="1:10" ht="15.75" customHeight="1">
      <c r="A219" s="53"/>
      <c r="B219" s="12"/>
      <c r="C219" s="12" t="s">
        <v>34</v>
      </c>
      <c r="H219" s="16" t="s">
        <v>31</v>
      </c>
      <c r="I219" s="17">
        <f>88526+804+66+895+180+402+18810+9707</f>
        <v>119390</v>
      </c>
      <c r="J219" s="18">
        <f>I219</f>
        <v>119390</v>
      </c>
    </row>
    <row r="220" spans="1:10" ht="15.75" customHeight="1">
      <c r="A220" s="53"/>
      <c r="B220" s="12"/>
      <c r="H220" s="16" t="s">
        <v>37</v>
      </c>
      <c r="I220" s="18">
        <v>541</v>
      </c>
      <c r="J220" s="23">
        <v>2056</v>
      </c>
    </row>
    <row r="221" spans="1:10" ht="15.75" customHeight="1">
      <c r="A221" s="53"/>
      <c r="B221" s="12"/>
      <c r="H221" s="16" t="s">
        <v>32</v>
      </c>
      <c r="I221" s="18">
        <v>0</v>
      </c>
      <c r="J221" s="23">
        <v>0</v>
      </c>
    </row>
    <row r="222" spans="1:10" ht="15.75" customHeight="1">
      <c r="A222" s="53"/>
      <c r="B222" s="12"/>
      <c r="E222" s="15"/>
      <c r="F222" s="15"/>
      <c r="H222" s="16" t="s">
        <v>35</v>
      </c>
      <c r="I222" s="18">
        <v>2000</v>
      </c>
      <c r="J222" s="23">
        <v>4275</v>
      </c>
    </row>
    <row r="223" spans="1:10" ht="15.75" customHeight="1">
      <c r="A223" s="53"/>
      <c r="B223" s="12"/>
      <c r="E223" s="15"/>
      <c r="F223" s="15"/>
      <c r="H223" s="16" t="s">
        <v>36</v>
      </c>
      <c r="I223" s="18">
        <v>1310</v>
      </c>
      <c r="J223" s="18">
        <v>2707</v>
      </c>
    </row>
    <row r="224" spans="1:10" ht="15.75" customHeight="1">
      <c r="A224" s="53"/>
      <c r="B224" s="12"/>
      <c r="E224" s="15"/>
      <c r="F224" s="15"/>
      <c r="H224" s="16" t="s">
        <v>156</v>
      </c>
      <c r="I224" s="18">
        <v>112</v>
      </c>
      <c r="J224" s="23">
        <v>418</v>
      </c>
    </row>
    <row r="225" spans="1:10" ht="15.75" customHeight="1">
      <c r="A225" s="53"/>
      <c r="B225" s="12"/>
      <c r="E225" s="15"/>
      <c r="F225" s="15"/>
      <c r="H225" s="54" t="s">
        <v>33</v>
      </c>
      <c r="I225" s="22">
        <f>SUM(I219:I224)</f>
        <v>123353</v>
      </c>
      <c r="J225" s="22">
        <f>SUM(J219:J224)</f>
        <v>128846</v>
      </c>
    </row>
    <row r="226" spans="1:10" ht="15.75" customHeight="1">
      <c r="A226" s="53"/>
      <c r="B226" s="12"/>
      <c r="E226" s="15"/>
      <c r="F226" s="15"/>
      <c r="H226" s="16"/>
      <c r="I226" s="17"/>
      <c r="J226" s="35"/>
    </row>
    <row r="227" spans="1:10" ht="15.75" customHeight="1">
      <c r="A227" s="53"/>
      <c r="B227" s="12" t="s">
        <v>8</v>
      </c>
      <c r="C227" s="12" t="s">
        <v>72</v>
      </c>
      <c r="E227" s="15"/>
      <c r="F227" s="15"/>
      <c r="H227" s="16" t="s">
        <v>31</v>
      </c>
      <c r="I227" s="18">
        <v>11</v>
      </c>
      <c r="J227" s="78">
        <v>12</v>
      </c>
    </row>
    <row r="228" spans="1:10" ht="15.75" customHeight="1">
      <c r="A228" s="53"/>
      <c r="B228" s="12"/>
      <c r="E228" s="15"/>
      <c r="F228" s="15"/>
      <c r="H228" s="16" t="s">
        <v>36</v>
      </c>
      <c r="I228" s="17">
        <v>49</v>
      </c>
      <c r="J228" s="18">
        <v>101</v>
      </c>
    </row>
    <row r="229" spans="1:10" ht="15.75" customHeight="1">
      <c r="A229" s="53"/>
      <c r="B229" s="12"/>
      <c r="E229" s="15"/>
      <c r="F229" s="15"/>
      <c r="H229" s="16" t="s">
        <v>35</v>
      </c>
      <c r="I229" s="17">
        <v>2</v>
      </c>
      <c r="J229" s="18">
        <v>4</v>
      </c>
    </row>
    <row r="230" spans="1:10" ht="15.75" customHeight="1">
      <c r="A230" s="53"/>
      <c r="B230" s="12"/>
      <c r="E230" s="15"/>
      <c r="F230" s="15"/>
      <c r="H230" s="20" t="s">
        <v>33</v>
      </c>
      <c r="I230" s="21"/>
      <c r="J230" s="22">
        <f>SUM(J227:J229)</f>
        <v>117</v>
      </c>
    </row>
    <row r="231" spans="1:10" s="13" customFormat="1" ht="15.75" customHeight="1" thickBot="1">
      <c r="A231" s="53"/>
      <c r="B231" s="13" t="s">
        <v>38</v>
      </c>
      <c r="H231" s="79"/>
      <c r="I231" s="79"/>
      <c r="J231" s="135">
        <f>J225+J217+J230</f>
        <v>144100</v>
      </c>
    </row>
    <row r="232" spans="1:10" ht="15.75" customHeight="1">
      <c r="A232" s="53"/>
      <c r="H232" s="17"/>
      <c r="I232" s="17"/>
      <c r="J232" s="18"/>
    </row>
    <row r="233" spans="1:10" ht="15.75" customHeight="1">
      <c r="A233" s="53"/>
      <c r="B233" s="29" t="s">
        <v>9</v>
      </c>
      <c r="C233" s="12" t="s">
        <v>39</v>
      </c>
      <c r="E233" s="15"/>
      <c r="F233" s="15"/>
      <c r="H233" s="16"/>
      <c r="I233" s="17"/>
      <c r="J233" s="18"/>
    </row>
    <row r="234" spans="1:10" ht="15.75" customHeight="1">
      <c r="A234" s="53"/>
      <c r="C234" s="12" t="s">
        <v>30</v>
      </c>
      <c r="H234" s="16" t="s">
        <v>31</v>
      </c>
      <c r="I234" s="17">
        <f>7412+22400</f>
        <v>29812</v>
      </c>
      <c r="J234" s="18">
        <f>I234</f>
        <v>29812</v>
      </c>
    </row>
    <row r="235" spans="1:10" ht="15.75" customHeight="1">
      <c r="A235" s="53"/>
      <c r="H235" s="16" t="s">
        <v>37</v>
      </c>
      <c r="I235" s="17">
        <v>477</v>
      </c>
      <c r="J235" s="18">
        <v>1813</v>
      </c>
    </row>
    <row r="236" spans="1:10" ht="15.75" customHeight="1">
      <c r="A236" s="53"/>
      <c r="H236" s="16" t="s">
        <v>32</v>
      </c>
      <c r="I236" s="17">
        <v>9872</v>
      </c>
      <c r="J236" s="19">
        <v>4928</v>
      </c>
    </row>
    <row r="237" spans="1:10" ht="15.75" customHeight="1">
      <c r="A237" s="53"/>
      <c r="E237" s="15"/>
      <c r="F237" s="15"/>
      <c r="H237" s="20" t="s">
        <v>33</v>
      </c>
      <c r="I237" s="22">
        <f>SUM(I234:I236)</f>
        <v>40161</v>
      </c>
      <c r="J237" s="22">
        <f>SUM(J234:J236)</f>
        <v>36553</v>
      </c>
    </row>
    <row r="238" spans="1:10" ht="15.75" customHeight="1">
      <c r="A238" s="53"/>
      <c r="E238" s="15"/>
      <c r="F238" s="15"/>
      <c r="H238" s="16"/>
      <c r="I238" s="17"/>
      <c r="J238" s="18"/>
    </row>
    <row r="239" spans="1:10" ht="15.75" customHeight="1">
      <c r="A239" s="53"/>
      <c r="C239" s="12" t="s">
        <v>34</v>
      </c>
      <c r="E239" s="15"/>
      <c r="F239" s="15"/>
      <c r="H239" s="16" t="s">
        <v>32</v>
      </c>
      <c r="I239" s="17">
        <v>2421</v>
      </c>
      <c r="J239" s="23">
        <f>I239*0.5059</f>
        <v>1224.7839000000001</v>
      </c>
    </row>
    <row r="240" spans="1:10" ht="15.75" customHeight="1">
      <c r="A240" s="53"/>
      <c r="E240" s="15"/>
      <c r="F240" s="15"/>
      <c r="H240" s="16"/>
      <c r="I240" s="17"/>
      <c r="J240" s="23">
        <f>I240</f>
        <v>0</v>
      </c>
    </row>
    <row r="241" spans="1:10" ht="15.75" customHeight="1">
      <c r="A241" s="53"/>
      <c r="H241" s="54" t="s">
        <v>33</v>
      </c>
      <c r="I241" s="22">
        <f>SUM(I239:I240)</f>
        <v>2421</v>
      </c>
      <c r="J241" s="22">
        <f>SUM(J239:J240)</f>
        <v>1224.7839000000001</v>
      </c>
    </row>
    <row r="242" spans="1:10" ht="15.75" customHeight="1">
      <c r="A242" s="53"/>
      <c r="H242" s="80"/>
      <c r="I242" s="35"/>
      <c r="J242" s="35"/>
    </row>
    <row r="243" spans="1:10" ht="15.75" customHeight="1">
      <c r="A243" s="53"/>
      <c r="B243" s="29" t="s">
        <v>10</v>
      </c>
      <c r="C243" s="12" t="str">
        <f>C227</f>
        <v>Hire purchase and finance lease</v>
      </c>
      <c r="H243" s="16" t="s">
        <v>31</v>
      </c>
      <c r="I243" s="18">
        <f>5225+32</f>
        <v>5257</v>
      </c>
      <c r="J243" s="18">
        <f>I243</f>
        <v>5257</v>
      </c>
    </row>
    <row r="244" spans="1:10" ht="15.75" customHeight="1">
      <c r="A244" s="53"/>
      <c r="H244" s="16" t="s">
        <v>36</v>
      </c>
      <c r="I244" s="18">
        <v>75</v>
      </c>
      <c r="J244" s="18">
        <v>155</v>
      </c>
    </row>
    <row r="245" spans="1:10" ht="15.75" customHeight="1">
      <c r="A245" s="53"/>
      <c r="H245" s="16" t="s">
        <v>35</v>
      </c>
      <c r="I245" s="18">
        <v>54</v>
      </c>
      <c r="J245" s="18">
        <v>115</v>
      </c>
    </row>
    <row r="246" spans="1:10" ht="15.75" customHeight="1">
      <c r="A246" s="53"/>
      <c r="H246" s="16" t="s">
        <v>37</v>
      </c>
      <c r="I246" s="18">
        <v>13</v>
      </c>
      <c r="J246" s="18">
        <v>49</v>
      </c>
    </row>
    <row r="247" spans="1:10" ht="15.75" customHeight="1">
      <c r="A247" s="53"/>
      <c r="H247" s="20" t="s">
        <v>33</v>
      </c>
      <c r="I247" s="22">
        <f>SUM(I243:I246)</f>
        <v>5399</v>
      </c>
      <c r="J247" s="22">
        <f>SUM(J243:J246)</f>
        <v>5576</v>
      </c>
    </row>
    <row r="248" spans="1:10" s="13" customFormat="1" ht="15.75" customHeight="1" thickBot="1">
      <c r="A248" s="53"/>
      <c r="B248" s="13" t="s">
        <v>40</v>
      </c>
      <c r="H248" s="81"/>
      <c r="I248" s="81"/>
      <c r="J248" s="135">
        <f>J241+J237+J247</f>
        <v>43353.7839</v>
      </c>
    </row>
    <row r="249" spans="1:10" ht="15.75" customHeight="1">
      <c r="A249" s="53"/>
      <c r="J249" s="18"/>
    </row>
    <row r="250" spans="1:10" s="13" customFormat="1" ht="15.75" customHeight="1" thickBot="1">
      <c r="A250" s="53"/>
      <c r="B250" s="13" t="s">
        <v>41</v>
      </c>
      <c r="J250" s="136">
        <f>J248+J231</f>
        <v>187453.7839</v>
      </c>
    </row>
    <row r="252" spans="1:10" ht="15.75" customHeight="1">
      <c r="A252" s="53"/>
      <c r="B252" s="37"/>
      <c r="C252" s="13"/>
      <c r="I252" s="28"/>
      <c r="J252" s="28"/>
    </row>
    <row r="253" spans="1:3" ht="15.75" customHeight="1">
      <c r="A253" s="53"/>
      <c r="B253" s="37"/>
      <c r="C253" s="13"/>
    </row>
    <row r="254" spans="1:2" ht="15.75" customHeight="1">
      <c r="A254" s="24" t="s">
        <v>214</v>
      </c>
      <c r="B254" s="13" t="s">
        <v>45</v>
      </c>
    </row>
    <row r="255" spans="1:2" ht="15.75">
      <c r="A255" s="24"/>
      <c r="B255" s="13"/>
    </row>
    <row r="256" spans="1:2" ht="15.75">
      <c r="A256" s="24"/>
      <c r="B256" s="13" t="s">
        <v>184</v>
      </c>
    </row>
    <row r="257" spans="1:2" ht="15.75" customHeight="1">
      <c r="A257" s="24"/>
      <c r="B257" s="13"/>
    </row>
    <row r="258" spans="1:2" ht="15.75" customHeight="1">
      <c r="A258" s="42"/>
      <c r="B258" s="12" t="s">
        <v>181</v>
      </c>
    </row>
    <row r="259" spans="1:2" ht="15.75" customHeight="1">
      <c r="A259" s="42"/>
      <c r="B259" s="12"/>
    </row>
    <row r="260" spans="1:9" s="98" customFormat="1" ht="30.75" customHeight="1">
      <c r="A260" s="97"/>
      <c r="B260" s="152" t="s">
        <v>26</v>
      </c>
      <c r="C260" s="153"/>
      <c r="D260" s="153"/>
      <c r="E260" s="140" t="s">
        <v>183</v>
      </c>
      <c r="F260" s="141" t="s">
        <v>185</v>
      </c>
      <c r="G260" s="140" t="s">
        <v>186</v>
      </c>
      <c r="H260" s="142" t="s">
        <v>187</v>
      </c>
      <c r="I260" s="100"/>
    </row>
    <row r="261" spans="1:8" ht="15.75" customHeight="1">
      <c r="A261" s="42"/>
      <c r="B261" s="154" t="s">
        <v>182</v>
      </c>
      <c r="C261" s="155"/>
      <c r="D261" s="155"/>
      <c r="E261" s="68">
        <v>167</v>
      </c>
      <c r="F261" s="139">
        <v>3.689</v>
      </c>
      <c r="G261" s="68">
        <f>+E261*F261</f>
        <v>616.063</v>
      </c>
      <c r="H261" s="93" t="s">
        <v>188</v>
      </c>
    </row>
    <row r="262" ht="15.75" customHeight="1">
      <c r="A262" s="37"/>
    </row>
    <row r="263" ht="15.75" customHeight="1">
      <c r="A263" s="37"/>
    </row>
    <row r="264" spans="1:2" ht="15.75" customHeight="1">
      <c r="A264" s="24" t="s">
        <v>215</v>
      </c>
      <c r="B264" s="13" t="s">
        <v>47</v>
      </c>
    </row>
    <row r="266" ht="15.75" customHeight="1">
      <c r="A266" s="53"/>
    </row>
    <row r="267" ht="15.75" customHeight="1">
      <c r="A267" s="53"/>
    </row>
    <row r="268" spans="1:2" ht="15.75" customHeight="1">
      <c r="A268" s="24" t="s">
        <v>154</v>
      </c>
      <c r="B268" s="83" t="s">
        <v>152</v>
      </c>
    </row>
    <row r="269" spans="1:2" ht="15.75" customHeight="1">
      <c r="A269" s="24"/>
      <c r="B269" s="83"/>
    </row>
    <row r="270" spans="1:2" ht="15.75" customHeight="1">
      <c r="A270" s="24"/>
      <c r="B270" s="83"/>
    </row>
    <row r="271" spans="1:2" ht="15.75" customHeight="1">
      <c r="A271" s="24"/>
      <c r="B271" s="83"/>
    </row>
    <row r="272" spans="1:3" ht="15.75" customHeight="1">
      <c r="A272" s="24" t="s">
        <v>153</v>
      </c>
      <c r="B272" s="53" t="s">
        <v>208</v>
      </c>
      <c r="C272" s="13"/>
    </row>
    <row r="273" spans="1:10" ht="15.75" customHeight="1">
      <c r="A273" s="53"/>
      <c r="B273" s="37"/>
      <c r="C273" s="13"/>
      <c r="I273" s="131" t="s">
        <v>209</v>
      </c>
      <c r="J273" s="109" t="s">
        <v>210</v>
      </c>
    </row>
    <row r="274" spans="1:10" ht="15.75" customHeight="1">
      <c r="A274" s="53"/>
      <c r="B274" s="37"/>
      <c r="C274" s="13"/>
      <c r="I274" s="137">
        <v>37529</v>
      </c>
      <c r="J274" s="138">
        <v>37256</v>
      </c>
    </row>
    <row r="275" spans="1:10" ht="15.75" customHeight="1">
      <c r="A275" s="53"/>
      <c r="B275" s="37"/>
      <c r="C275" s="13"/>
      <c r="I275" s="128" t="s">
        <v>5</v>
      </c>
      <c r="J275" s="111" t="s">
        <v>5</v>
      </c>
    </row>
    <row r="276" spans="1:10" ht="15.75" customHeight="1">
      <c r="A276" s="53"/>
      <c r="B276" s="37" t="s">
        <v>190</v>
      </c>
      <c r="C276" s="13"/>
      <c r="I276" s="88">
        <f>73864+42138+3934</f>
        <v>119936</v>
      </c>
      <c r="J276" s="35">
        <v>97522</v>
      </c>
    </row>
    <row r="277" spans="1:10" ht="15.75" customHeight="1">
      <c r="A277" s="53"/>
      <c r="B277" s="37" t="s">
        <v>211</v>
      </c>
      <c r="C277" s="13"/>
      <c r="I277" s="17">
        <v>222694</v>
      </c>
      <c r="J277" s="18">
        <v>175076</v>
      </c>
    </row>
    <row r="278" spans="1:10" ht="15.75" customHeight="1" thickBot="1">
      <c r="A278" s="53"/>
      <c r="B278" s="37"/>
      <c r="C278" s="13"/>
      <c r="I278" s="31">
        <f>SUM(I276:I277)</f>
        <v>342630</v>
      </c>
      <c r="J278" s="34">
        <f>SUM(J276:J277)</f>
        <v>272598</v>
      </c>
    </row>
    <row r="279" spans="1:10" ht="15.75" customHeight="1">
      <c r="A279" s="53"/>
      <c r="B279" s="37"/>
      <c r="C279" s="13"/>
      <c r="I279" s="28"/>
      <c r="J279" s="28"/>
    </row>
    <row r="280" spans="1:10" ht="15.75" customHeight="1">
      <c r="A280" s="53"/>
      <c r="B280" s="37"/>
      <c r="C280" s="13"/>
      <c r="I280" s="28"/>
      <c r="J280" s="28"/>
    </row>
    <row r="281" spans="1:2" ht="15.75" customHeight="1">
      <c r="A281" s="24" t="s">
        <v>229</v>
      </c>
      <c r="B281" s="83" t="s">
        <v>230</v>
      </c>
    </row>
    <row r="282" spans="1:9" ht="15.75" customHeight="1">
      <c r="A282" s="24"/>
      <c r="B282" s="83"/>
      <c r="I282" s="109" t="s">
        <v>231</v>
      </c>
    </row>
    <row r="283" spans="1:9" ht="15.75" customHeight="1">
      <c r="A283" s="24"/>
      <c r="B283" s="83"/>
      <c r="I283" s="138" t="s">
        <v>232</v>
      </c>
    </row>
    <row r="284" spans="1:9" ht="15.75" customHeight="1">
      <c r="A284" s="24"/>
      <c r="B284" s="83"/>
      <c r="I284" s="138">
        <v>37529</v>
      </c>
    </row>
    <row r="285" spans="1:9" ht="15.75" customHeight="1">
      <c r="A285" s="24"/>
      <c r="B285" s="83"/>
      <c r="I285" s="111" t="s">
        <v>5</v>
      </c>
    </row>
    <row r="286" spans="1:9" ht="15.75" customHeight="1">
      <c r="A286" s="24"/>
      <c r="B286" s="83"/>
      <c r="I286" s="47"/>
    </row>
    <row r="287" spans="1:9" ht="15.75" customHeight="1">
      <c r="A287" s="24"/>
      <c r="B287" s="149" t="s">
        <v>233</v>
      </c>
      <c r="I287" s="18">
        <v>1915</v>
      </c>
    </row>
    <row r="288" spans="1:9" ht="15.75" customHeight="1">
      <c r="A288" s="24"/>
      <c r="B288" s="149" t="s">
        <v>234</v>
      </c>
      <c r="I288" s="18"/>
    </row>
    <row r="289" spans="1:9" ht="15.75">
      <c r="A289" s="24"/>
      <c r="B289" s="83"/>
      <c r="I289" s="18"/>
    </row>
    <row r="290" spans="1:9" ht="15.75" customHeight="1">
      <c r="A290" s="24"/>
      <c r="B290" s="149" t="s">
        <v>236</v>
      </c>
      <c r="I290" s="18">
        <v>143078</v>
      </c>
    </row>
    <row r="291" spans="1:10" ht="15.75" customHeight="1">
      <c r="A291" s="37"/>
      <c r="B291" s="37" t="s">
        <v>234</v>
      </c>
      <c r="G291" s="58"/>
      <c r="H291" s="44"/>
      <c r="I291" s="73"/>
      <c r="J291" s="40"/>
    </row>
    <row r="292" spans="1:10" ht="15.75" customHeight="1">
      <c r="A292" s="37"/>
      <c r="B292" s="42"/>
      <c r="G292" s="58"/>
      <c r="H292" s="44"/>
      <c r="I292" s="40"/>
      <c r="J292" s="40"/>
    </row>
    <row r="293" spans="1:10" ht="15.75" customHeight="1">
      <c r="A293" s="37"/>
      <c r="B293" s="42"/>
      <c r="G293" s="58"/>
      <c r="H293" s="44"/>
      <c r="I293" s="40"/>
      <c r="J293" s="40"/>
    </row>
    <row r="294" spans="1:2" ht="15.75" customHeight="1">
      <c r="A294" s="37"/>
      <c r="B294" s="13" t="s">
        <v>57</v>
      </c>
    </row>
    <row r="295" spans="1:2" ht="15.75" customHeight="1">
      <c r="A295" s="37"/>
      <c r="B295" s="13"/>
    </row>
    <row r="296" spans="1:2" ht="15.75" customHeight="1">
      <c r="A296" s="37"/>
      <c r="B296" s="13"/>
    </row>
    <row r="297" spans="1:2" ht="15.75" customHeight="1">
      <c r="A297" s="37"/>
      <c r="B297" s="13" t="s">
        <v>58</v>
      </c>
    </row>
    <row r="298" spans="1:2" ht="15.75" customHeight="1">
      <c r="A298" s="37"/>
      <c r="B298" s="13"/>
    </row>
    <row r="299" spans="1:2" ht="15.75" customHeight="1">
      <c r="A299" s="37"/>
      <c r="B299" s="13" t="s">
        <v>96</v>
      </c>
    </row>
    <row r="300" spans="1:2" ht="15.75" customHeight="1">
      <c r="A300" s="37"/>
      <c r="B300" s="53" t="s">
        <v>60</v>
      </c>
    </row>
    <row r="301" spans="1:2" ht="15.75" customHeight="1">
      <c r="A301" s="37"/>
      <c r="B301" s="53" t="s">
        <v>59</v>
      </c>
    </row>
    <row r="302" ht="15.75" customHeight="1">
      <c r="B302" s="95" t="s">
        <v>177</v>
      </c>
    </row>
  </sheetData>
  <mergeCells count="12">
    <mergeCell ref="B260:D260"/>
    <mergeCell ref="B261:D261"/>
    <mergeCell ref="A6:J6"/>
    <mergeCell ref="A8:J8"/>
    <mergeCell ref="H211:I211"/>
    <mergeCell ref="I43:J43"/>
    <mergeCell ref="G56:J56"/>
    <mergeCell ref="G75:J75"/>
    <mergeCell ref="A1:J1"/>
    <mergeCell ref="A2:J2"/>
    <mergeCell ref="A3:J3"/>
    <mergeCell ref="A5:J5"/>
  </mergeCells>
  <printOptions/>
  <pageMargins left="0.5905511811023623" right="0.5" top="0.3937007874015748" bottom="0.3937007874015748" header="0.1968503937007874" footer="0.1968503937007874"/>
  <pageSetup horizontalDpi="300" verticalDpi="300" orientation="portrait" paperSize="9" scale="78" r:id="rId2"/>
  <headerFooter alignWithMargins="0">
    <oddFooter>&amp;C&amp;"Times New Roman,Italic"Page &amp;P of &amp;N</oddFooter>
  </headerFooter>
  <rowBreaks count="5" manualBreakCount="5">
    <brk id="53" max="9" man="1"/>
    <brk id="102" max="9" man="1"/>
    <brk id="152" max="9" man="1"/>
    <brk id="204" max="9" man="1"/>
    <brk id="2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2002-11-28T06:19:33Z</cp:lastPrinted>
  <dcterms:created xsi:type="dcterms:W3CDTF">1999-06-30T09:07:43Z</dcterms:created>
  <dcterms:modified xsi:type="dcterms:W3CDTF">2002-11-28T09:44:39Z</dcterms:modified>
  <cp:category/>
  <cp:version/>
  <cp:contentType/>
  <cp:contentStatus/>
</cp:coreProperties>
</file>